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附件1" sheetId="34" r:id="rId1"/>
    <sheet name="附件2新兴" sheetId="33" r:id="rId2"/>
    <sheet name="附件3屯城" sheetId="25" r:id="rId3"/>
    <sheet name="附件4西昌" sheetId="21" r:id="rId4"/>
    <sheet name="附件5坡心" sheetId="23" r:id="rId5"/>
    <sheet name="附件6南坤" sheetId="20" r:id="rId6"/>
    <sheet name="附件7南吕" sheetId="19" r:id="rId7"/>
    <sheet name="附件8枫木" sheetId="24" r:id="rId8"/>
    <sheet name="附件9乌坡" sheetId="22" r:id="rId9"/>
    <sheet name="附件10.民族" sheetId="27" r:id="rId10"/>
  </sheets>
  <definedNames>
    <definedName name="_xlnm._FilterDatabase" localSheetId="6" hidden="1">附件7南吕!$A$1:$E$28</definedName>
    <definedName name="_xlnm._FilterDatabase" localSheetId="9" hidden="1">附件10.民族!$A$1:$XEC$7</definedName>
    <definedName name="_xlnm._FilterDatabase" localSheetId="3" hidden="1">附件4西昌!$A$1:$E$16</definedName>
    <definedName name="_xlnm._FilterDatabase" localSheetId="5" hidden="1">附件6南坤!$A$1:$WYL$27</definedName>
    <definedName name="_xlnm._FilterDatabase" localSheetId="8" hidden="1">附件9乌坡!$A$1:$E$28</definedName>
    <definedName name="_xlnm._FilterDatabase" localSheetId="1" hidden="1">附件2新兴!$A$1:$E$24</definedName>
    <definedName name="_xlnm._FilterDatabase" localSheetId="7" hidden="1">附件8枫木!$A$1:$E$29</definedName>
    <definedName name="_xlnm._FilterDatabase" localSheetId="2" hidden="1">附件3屯城!$A$1:$E$30</definedName>
    <definedName name="_xlnm._FilterDatabase" localSheetId="4" hidden="1">附件5坡心!$A$1:$E$24</definedName>
    <definedName name="_xlnm.Print_Titles" localSheetId="0">附件1!$3:$6</definedName>
    <definedName name="_xlnm.Print_Titles" localSheetId="1">附件2新兴!$4:$6</definedName>
    <definedName name="_xlnm.Print_Titles" localSheetId="2">附件3屯城!$4:$6</definedName>
    <definedName name="_xlnm.Print_Titles" localSheetId="3">附件4西昌!$4:$6</definedName>
    <definedName name="_xlnm.Print_Titles" localSheetId="4">附件5坡心!$4:$6</definedName>
    <definedName name="_xlnm.Print_Area" localSheetId="5">附件6南坤!$A$1:$M$27</definedName>
    <definedName name="_xlnm.Print_Titles" localSheetId="5">附件6南坤!$4:$5</definedName>
    <definedName name="_xlnm.Print_Titles" localSheetId="6">附件7南吕!$4:$5</definedName>
    <definedName name="_xlnm.Print_Titles" localSheetId="7">附件8枫木!$4:$5</definedName>
    <definedName name="_xlnm.Print_Titles" localSheetId="8">附件9乌坡!$4:$5</definedName>
    <definedName name="_xlnm.Print_Area" localSheetId="9">附件10.民族!$A$1:$M$13</definedName>
    <definedName name="_xlnm.Print_Titles" localSheetId="9">附件10.民族!$4:$5</definedName>
    <definedName name="_xlnm.Print_Area" localSheetId="4">附件5坡心!$A$1:$M$24</definedName>
    <definedName name="_xlnm.Print_Area" localSheetId="3">附件4西昌!$A$1:$M$16</definedName>
    <definedName name="_xlnm.Print_Area" localSheetId="8">附件9乌坡!$A$1:$M$28</definedName>
    <definedName name="_xlnm.Print_Area" localSheetId="7">附件8枫木!$A$1:$M$29</definedName>
  </definedNames>
  <calcPr calcId="144525"/>
</workbook>
</file>

<file path=xl/sharedStrings.xml><?xml version="1.0" encoding="utf-8"?>
<sst xmlns="http://schemas.openxmlformats.org/spreadsheetml/2006/main" count="1087" uniqueCount="391">
  <si>
    <t>屯昌县2025年财政衔接推进乡村振兴补助资金项目安排表</t>
  </si>
  <si>
    <t>序号</t>
  </si>
  <si>
    <t>资金投向</t>
  </si>
  <si>
    <t>资金需求计划（万元）</t>
  </si>
  <si>
    <t>项目资金安排数（万元）</t>
  </si>
  <si>
    <t>实施单位</t>
  </si>
  <si>
    <t>备注</t>
  </si>
  <si>
    <t>项目内容</t>
  </si>
  <si>
    <t>补助标准</t>
  </si>
  <si>
    <t>项目资金</t>
  </si>
  <si>
    <t>小计</t>
  </si>
  <si>
    <t>中央资金</t>
  </si>
  <si>
    <t>资金文号</t>
  </si>
  <si>
    <t>省级资金</t>
  </si>
  <si>
    <t>县级资金</t>
  </si>
  <si>
    <t>合计</t>
  </si>
  <si>
    <t>-</t>
  </si>
  <si>
    <t>一</t>
  </si>
  <si>
    <t>农村产业发展类项目</t>
  </si>
  <si>
    <t>到村产业项目</t>
  </si>
  <si>
    <t>21个村集体经济项目</t>
  </si>
  <si>
    <t>按项目预算及资金需求</t>
  </si>
  <si>
    <t>琼财农〔2024〕1299 号</t>
  </si>
  <si>
    <t>琼财农〔2024〕1453号</t>
  </si>
  <si>
    <t>2025年预算大本</t>
  </si>
  <si>
    <t>各镇政府</t>
  </si>
  <si>
    <t>附件2-9</t>
  </si>
  <si>
    <t>到户产业项目</t>
  </si>
  <si>
    <t>8产业发展补助、8自主发展产业经营奖励</t>
  </si>
  <si>
    <t>按相关政策标准执行</t>
  </si>
  <si>
    <t>二</t>
  </si>
  <si>
    <t>农村基础设施类项目</t>
  </si>
  <si>
    <t>续建基础设施项目</t>
  </si>
  <si>
    <t>8个镇、1个行业部门68个续建基础设施项目尾款</t>
  </si>
  <si>
    <t>项目审核价及已拨付资金</t>
  </si>
  <si>
    <t>各镇政府、县民族事务局</t>
  </si>
  <si>
    <t>附件2-10</t>
  </si>
  <si>
    <t>2025年各镇基础设施建设项目</t>
  </si>
  <si>
    <t>2025年11个基础设施项目</t>
  </si>
  <si>
    <t>项目预算及结算</t>
  </si>
  <si>
    <t>项目管理费</t>
  </si>
  <si>
    <t>8个镇项目管理工作经费（含前期工作经费）</t>
  </si>
  <si>
    <t>项目管理工作经费（含前期工作经费）</t>
  </si>
  <si>
    <t>县政府投资项目管理中心</t>
  </si>
  <si>
    <t>屯昌县农业技术和机械化事务中心</t>
  </si>
  <si>
    <t>县农业农村局</t>
  </si>
  <si>
    <t>三</t>
  </si>
  <si>
    <t>“三保障”类项目</t>
  </si>
  <si>
    <t>“雨露计划”补助</t>
  </si>
  <si>
    <t>建档立卡脱贫户、监测户中高职在校学生</t>
  </si>
  <si>
    <t>3500元/年/人</t>
  </si>
  <si>
    <t>含往年补发</t>
  </si>
  <si>
    <t>附件2</t>
  </si>
  <si>
    <t>屯昌县新兴镇2025年财政衔接推进乡村振兴补助资金项目安排表</t>
  </si>
  <si>
    <t>单位：万元</t>
  </si>
  <si>
    <t>项目所在地</t>
  </si>
  <si>
    <t>项目名称</t>
  </si>
  <si>
    <t>项目资金（估算、合同价、结算审核价）</t>
  </si>
  <si>
    <t>2025年安排资金</t>
  </si>
  <si>
    <t>小  计</t>
  </si>
  <si>
    <t>合 计</t>
  </si>
  <si>
    <t>2025年到村产业项目资金安排</t>
  </si>
  <si>
    <t>收益村：百家村、新雄村、下园村、土锡村、南岐村、新北村各100万元</t>
  </si>
  <si>
    <t>台风暴雨季节应急保供蔬菜基地建设项目（新兴片区）</t>
  </si>
  <si>
    <t>1000亩蔬菜生产大棚、20亩蔬菜育苗大棚</t>
  </si>
  <si>
    <t>2025年到户产业项目</t>
  </si>
  <si>
    <t>新兴镇</t>
  </si>
  <si>
    <t>2025年新兴镇产业发展补助</t>
  </si>
  <si>
    <t>购买化肥、饲料、玉米</t>
  </si>
  <si>
    <t>2025年新兴镇自主发展产业经营奖励</t>
  </si>
  <si>
    <t>发放产业奖补</t>
  </si>
  <si>
    <t>2025年基础设施项目资金安排</t>
  </si>
  <si>
    <t>土锡、洁坡、南岐、下园、新兴社区、新雄</t>
  </si>
  <si>
    <t>2025年新兴镇整村推进项目</t>
  </si>
  <si>
    <t>新建道路硬化、挡土墙、路巷及排水沟等</t>
  </si>
  <si>
    <t>续建基础设施项目资金安排</t>
  </si>
  <si>
    <t>沙田村委会</t>
  </si>
  <si>
    <t>2024年沙田村委会基础设施建设项目</t>
  </si>
  <si>
    <t>道路硬化2600米</t>
  </si>
  <si>
    <t>百家村委会</t>
  </si>
  <si>
    <t>2024年百家村委会基础设施建设项目</t>
  </si>
  <si>
    <t>路巷硬化3000米、新建排水沟2500米</t>
  </si>
  <si>
    <t>土锡村委会</t>
  </si>
  <si>
    <t>2024年土锡村委会基础设施建设项目</t>
  </si>
  <si>
    <t>路巷硬化1800米、新建排水沟800米</t>
  </si>
  <si>
    <t>博文村委会</t>
  </si>
  <si>
    <t>2024年博文村委会基础设施建设项目</t>
  </si>
  <si>
    <t>路巷硬化2000米、道路硬化2500米</t>
  </si>
  <si>
    <t>兴诗村委会</t>
  </si>
  <si>
    <t>2024年兴诗村委会基础设施建设项目</t>
  </si>
  <si>
    <t>道路硬化1500米、新建排水沟200米、新建挡土墙700米</t>
  </si>
  <si>
    <t>土尾岭大排水沟</t>
  </si>
  <si>
    <t>排水沟152米</t>
  </si>
  <si>
    <t>下屯村委会</t>
  </si>
  <si>
    <t>中街村排水沟</t>
  </si>
  <si>
    <t>排水沟127米</t>
  </si>
  <si>
    <t>新雄村委会</t>
  </si>
  <si>
    <t>新雄村委会荔枝仔村路巷及排水沟硬化</t>
  </si>
  <si>
    <t>路巷450M2
排水沟270M</t>
  </si>
  <si>
    <t>2025年新兴镇项目管理费</t>
  </si>
  <si>
    <t>衔接项目管理工作经费（含前期工作经费）</t>
  </si>
  <si>
    <t>附件3</t>
  </si>
  <si>
    <t>屯昌县屯城镇2025年财政衔接推进乡村振兴补助资金项目安排表</t>
  </si>
  <si>
    <t>小 计</t>
  </si>
  <si>
    <t>三发、新昌、大陆坡、大洞、海新、屯昌、加宝、大长坡、大石、大东、屯新、良史、岳寨等村委会10万元；大同、龙水、海军、平坡等村委会30万元；文旦村委会50万元；水口、龙水等村委会100万元</t>
  </si>
  <si>
    <t>屯城镇乡村旅游项目产业升级配套项目</t>
  </si>
  <si>
    <t>计划建设餐饮、茶室、咖啡吧等产业配套设施</t>
  </si>
  <si>
    <t>新型农村集体经济：光明、水口村，每村安排资金100万，中央、省和县级衔接资金的补助标准分别为50万元/村/年、40万元/村/年、10万元/村/年。</t>
  </si>
  <si>
    <t>海军村、光明村、岳寨村、屯新村、平坡村、三发村、加宝村各100万元</t>
  </si>
  <si>
    <t>台风暴雨季节应急保供蔬菜基地建设项目（屯城片区）</t>
  </si>
  <si>
    <t>收益村：海军村、光明村、岳寨村、屯新村、平坡村、三发村、加宝村各100万元</t>
  </si>
  <si>
    <t>屯昌县植物工厂项目</t>
  </si>
  <si>
    <t>建设芽菜种植厂房及配套设施</t>
  </si>
  <si>
    <t>屯城镇</t>
  </si>
  <si>
    <t>2025年屯城镇监测户特色产业项目</t>
  </si>
  <si>
    <t>为222户发放产业帮扶物资</t>
  </si>
  <si>
    <t>2025年屯城镇自主发展产业经营奖励</t>
  </si>
  <si>
    <t>对305户脱贫户进行产业奖补</t>
  </si>
  <si>
    <t>龙水、海新</t>
  </si>
  <si>
    <t>屯城镇2025年乡村振兴基础设施项目</t>
  </si>
  <si>
    <t>道路硬化、道路扩建、挡土墙、排水沟、巷道硬化，入村道路加宽等</t>
  </si>
  <si>
    <t>大洞村委会</t>
  </si>
  <si>
    <t>大洞村委会基础设施提升工程（环村路、村巷、挡土墙、排水沟）</t>
  </si>
  <si>
    <t>400米挡土墙，约4000米巷道；300米环村路；排水沟等</t>
  </si>
  <si>
    <t>大长坡村委会</t>
  </si>
  <si>
    <t>大长坡村委会道路硬化、道路拓宽、挡土墙工程</t>
  </si>
  <si>
    <t>60m挡土墙，1100m道路硬化，1500m道路拓宽</t>
  </si>
  <si>
    <t>三发村委会</t>
  </si>
  <si>
    <t>三发村委会村巷道路硬化项目建设</t>
  </si>
  <si>
    <t>1150米村巷硬化，100米村巷内排水沟，40米*4米环村路建设</t>
  </si>
  <si>
    <t>水口村委会</t>
  </si>
  <si>
    <t>水口村委会村内道路建设</t>
  </si>
  <si>
    <t>长1270米，宽3.5米，厚0.2米</t>
  </si>
  <si>
    <t>新昌村委会</t>
  </si>
  <si>
    <t>新昌村委会环村路建设（加良园、昌头、水金坡）</t>
  </si>
  <si>
    <t>长670米，宽3.5米，厚0.2米</t>
  </si>
  <si>
    <t>大同村委会</t>
  </si>
  <si>
    <t>大同村委会圣村入村委会道路硬化、排水沟建设</t>
  </si>
  <si>
    <t>道路长150米，宽3.5米；排水沟100米。</t>
  </si>
  <si>
    <t>良史村委会</t>
  </si>
  <si>
    <t>良史村委会挡土墙、村巷建设工程</t>
  </si>
  <si>
    <t>50米挡土墙，村巷长100米、宽1.7米</t>
  </si>
  <si>
    <t>海军村委会</t>
  </si>
  <si>
    <t>海军村委会永发自然村环村路修建护栏和挡土墙工程</t>
  </si>
  <si>
    <t>挡土墙250米，护栏180米，排水沟170米</t>
  </si>
  <si>
    <t>文旦村委会</t>
  </si>
  <si>
    <t>文旦村委会基础设施建设工程</t>
  </si>
  <si>
    <t>挡土墙、排水、道路拓宽、道路硬化等</t>
  </si>
  <si>
    <t>海军村委会基础设施建设工程</t>
  </si>
  <si>
    <t>长800米，宽0.5米，深0.6米</t>
  </si>
  <si>
    <t>新昌村委会基础设施建设工程</t>
  </si>
  <si>
    <t>道路拓宽1500米</t>
  </si>
  <si>
    <t>2025年屯城镇项目管理费</t>
  </si>
  <si>
    <t>附件4</t>
  </si>
  <si>
    <t>屯昌县西昌镇2025年财政衔接推进乡村振兴补助资金项目调整安排</t>
  </si>
  <si>
    <t>西昌镇</t>
  </si>
  <si>
    <t>2025年西昌镇产业发展补助</t>
  </si>
  <si>
    <t>购买槟榔化肥、橡胶化肥227包</t>
  </si>
  <si>
    <t>2025年西昌镇自主发展产业经营奖励</t>
  </si>
  <si>
    <t>为221户1112人发放自主发展产业经营奖励</t>
  </si>
  <si>
    <t>仁教村委会、群星村委会</t>
  </si>
  <si>
    <t>屯昌县西昌镇2025年乡村振兴基础设施项目</t>
  </si>
  <si>
    <t>1.污水管4269米；
2.铸铁盖板排水沟4319米；
3.火烧板巷道7145m2；
4.钢筋砼盖板排水沟60米；
5.3米高挡土墙150米；
6.污水处理站；
7.3.5米宽道路213米；
8.3米宽道路266米。</t>
  </si>
  <si>
    <t>屯昌县西昌镇仁教村委会大坡村整村推进项目</t>
  </si>
  <si>
    <t>含道路工程，巷道铺装及巷道排水管铺设、硬化地板、过路涵管、盖板暗沟、挡土墙工程等内容</t>
  </si>
  <si>
    <t>屯昌县西昌镇仁教村委会南熙村基础提升项目</t>
  </si>
  <si>
    <t>1、道路3条共1140m；2、矮墙460m；3、PC砖620m²； 4、浆砌石挡土墙1091m；5、片石砼挡墙400m；6、盖板排水沟86m；7、路缘石1500m；8、人行道1440m²；9、安全护栏1250m；10、波型护栏402m</t>
  </si>
  <si>
    <t>2025年西昌镇基础设施项目管理费</t>
  </si>
  <si>
    <t>附件5</t>
  </si>
  <si>
    <t>屯昌县坡心镇2025年财政衔接推进乡村振兴补助资金项目安排表</t>
  </si>
  <si>
    <t>高朗村委会</t>
  </si>
  <si>
    <t>湖羊养殖项目（二期）</t>
  </si>
  <si>
    <t>计划建设7栋标准单列式羊舍，改造原羊舍3栋为三列式羊舍原建。</t>
  </si>
  <si>
    <t>高朗田园综合体项目</t>
  </si>
  <si>
    <t>高朗SOTA咖啡馆、高朗雪茄体验馆、高朗沉香体验馆、高朗稻里湖羊餐馆、体验馆外围院落改造等</t>
  </si>
  <si>
    <t>收益村：新坡村、海株村、白石村、马朗村各100万元</t>
  </si>
  <si>
    <t>台风暴雨季节应急保供蔬菜基地建设项目（坡心片区）</t>
  </si>
  <si>
    <t>坡心镇</t>
  </si>
  <si>
    <t>2025年坡心镇产业发展补助</t>
  </si>
  <si>
    <t>2025年坡心镇自主发展产业经营奖励</t>
  </si>
  <si>
    <t>为157户发放自主发展产业经营奖励</t>
  </si>
  <si>
    <t>坡心镇2025年乡村振兴基础设施项目</t>
  </si>
  <si>
    <t>1.高朗村委会石桥村基础设施：村巷硬化改造2500平方米；排水沟800m；
2.高朗村委会高朗下村环村路路面加宽项目：路面硬化2650平方米，排水沟1200m，挡土墙130米；
3.高朗村委会枫木村村巷硬化面积1000平方米；
4.高朗村委会石桥洋生产道路道路硬化长度3700米，宽3.5米；
5.高朗村委会鸡咀岭生产道路硬化长度700米，宽3.5米；
6.高朗村委会红岭生产道路硬化长度1100米，宽3.5米。</t>
  </si>
  <si>
    <t>坡心镇2023年基础设施项目</t>
  </si>
  <si>
    <t>村庄道路硬化417.7米、入户路硬化2261米；新建排水沟1551米；新建挡土墙991米、圆涵洞1座；村庄道路硬化总长为1407.5米、挡土墙总长为241米、盖板涵1座</t>
  </si>
  <si>
    <t>高朗村委会石桥村道路加宽硬化项目</t>
  </si>
  <si>
    <t>道路拓宽250米、人行道硬化850米、排水沟建设100米、挡土墙50米等</t>
  </si>
  <si>
    <t>高朗村委会高朗上村基础设施提升项目</t>
  </si>
  <si>
    <t>修建水塘挡水墙（内、外、含栏杆）400米、道路硬化400米、水塘环境提升等。</t>
  </si>
  <si>
    <t>高朗村委会高朗下村基础设施提升项目</t>
  </si>
  <si>
    <t>挡土墙340米，矮墙130米，人行道铺装130米</t>
  </si>
  <si>
    <t>坡心镇高朗村大石桥村生产道路硬化工程</t>
  </si>
  <si>
    <t>生产道路：长1600米*宽3.5米，园区道路：长638米*宽3.5米</t>
  </si>
  <si>
    <t>关朗村委会</t>
  </si>
  <si>
    <t>坡心镇农村生活污水治理工程</t>
  </si>
  <si>
    <t>拟建设污水处理站1座，dn300园区污水管道500m。建成后污水排放达到城镇一级A类标准，污水处理规模为100m3/d，污水处理工艺采用“A2/O+MBBR+深度处理”工艺</t>
  </si>
  <si>
    <t>2025年坡心镇项目管理费</t>
  </si>
  <si>
    <t>附件6</t>
  </si>
  <si>
    <t>屯昌县南坤镇2025年财政衔接推进乡村振兴补助资金项目安排表</t>
  </si>
  <si>
    <t>合    计</t>
  </si>
  <si>
    <t>收益村：黄岭、炉村、坡林、新村各80万，南坤社区、曙光村各40万</t>
  </si>
  <si>
    <t>屯昌县黑猪养殖示范基地二期项目</t>
  </si>
  <si>
    <t>建设综合产品体验区、产业配套设施、高标准粪污及无害化处理区、综合洗消中转区及辅助生产区等</t>
  </si>
  <si>
    <t>收益村：石雷村、石岭村、太安村、藤寨村、岭肚村、岭坡村、新风村、石坡村、古寨村、南电村各100万元</t>
  </si>
  <si>
    <t>屯昌县植物工厂项目（南坤镇）</t>
  </si>
  <si>
    <t>南坤镇</t>
  </si>
  <si>
    <t>2025年南坤镇产业发展补助</t>
  </si>
  <si>
    <t>购买化肥、饲料、槟榔、鸡苗</t>
  </si>
  <si>
    <t>2025年南坤镇自主发展产业经营奖励</t>
  </si>
  <si>
    <t>石坡、坡林、中坤居、炉村、岭肚</t>
  </si>
  <si>
    <t>南坤镇2025年乡村振兴基础设施项目</t>
  </si>
  <si>
    <t>道路硬化、排水沟、挡土墙、路巷、护栏等</t>
  </si>
  <si>
    <t>加总村、山塘村</t>
  </si>
  <si>
    <t>少数民族2025年乡村振兴基础设施项目</t>
  </si>
  <si>
    <t>加总村：建设挡土墙、排水沟
山塘村：道路硬化、修建排水沟、挡土墙、路巷等</t>
  </si>
  <si>
    <t>少数民族资金</t>
  </si>
  <si>
    <t>石坡村委会</t>
  </si>
  <si>
    <t>2024年石坡村委会基础设施提升工程</t>
  </si>
  <si>
    <t>道路517.32m、道路加宽1.5米856.6m、硬化541m2、巷道1165.07m2、铺装1266.9m2、矮墙挡墙(h=1m)60.9m、挡土墙(h=2m)31.5m、挡土墙(h=2.5m)16.7m、挡土墙(h=3m)48.2m、挡土墙(H=4.5m)46米、栏杆182.5米、盖板排水沟(300*300)41m、盖板排水沟（250*250）125.7m、过路管、修复工程、台阶等</t>
  </si>
  <si>
    <t>新村村委会</t>
  </si>
  <si>
    <t>2024年新村村委会基础设施提升工程</t>
  </si>
  <si>
    <t>道路613.35m、硬化110m2、挡土墙(h=2m)133.2m、挡土墙(H=3.5m)33米、栏杆33米、盖板排水沟(300*300)63.5m等</t>
  </si>
  <si>
    <t>2024年加握、牛白、来潮、中间架等村基础设施提升工程</t>
  </si>
  <si>
    <t>1、新建3米宽道路1124m；2、硬化 460 ㎡；3、挡土墙(H=2.5m)18m；4、挡土墙(H=4.5m)38.5米；5、栏杆56.5米；6、盖板排水沟(300*300)36m等</t>
  </si>
  <si>
    <t>松坡村委会</t>
  </si>
  <si>
    <t>2024年松坡村委会基础设施提升工程</t>
  </si>
  <si>
    <t>1、新建道路3米宽119m；2、新建硬化170.6㎡；3、挡土墙(h=2m)199.9m；4、挡土墙(h=2.5m)134m；5、栏杆201.4米；6、盖板排水沟(300*300)-92m；7、盖板排水沟（250*300）-58m；8、新建巷道291.65㎡等</t>
  </si>
  <si>
    <t>坡林村委会</t>
  </si>
  <si>
    <t>2024年坡林村委会基础设施提升工程</t>
  </si>
  <si>
    <t>道路90.4米、道路加宽1.5米398m、硬化547m2、巷道824m2、铺装3538.7m2、矮墙挡墙(h=0.6m)1009.4m、矮墙挡墙(h=1m)105m、挡土墙(h=2m)12.1m、挡土墙(h=2.5m)44.6m、挡土墙(h=3m)32m、栏杆41米、盖板排水沟(300*300)201.5m、台阶41米等。</t>
  </si>
  <si>
    <t>吕狗村委会</t>
  </si>
  <si>
    <t>2023年吕狗村委会基础设施提升工程</t>
  </si>
  <si>
    <t>新建道路长约175.3m、新建巷道面积约161.25m²、砼硬化面积约63.4m²、挡土墙长约134m、排水沟长约96m、铺码面约461m²；路基宽度为4m，路面宽度为3m</t>
  </si>
  <si>
    <t>2023年石坡村委会基础设施提升工程</t>
  </si>
  <si>
    <t>新建道路长约387.93m、新建巷道面积约960.6m²、砼硬化面积约1108.5m²、挡土墙长约216.1m、路基宽度为4m，路面宽度为3m</t>
  </si>
  <si>
    <t>2023年坡林村委会基础设施提升工程</t>
  </si>
  <si>
    <t>新建巷道面积约2275.5m²、砼硬化面积约300m²、挡土墙长约160m、排水沟长约122m、铺砖面积约106m²</t>
  </si>
  <si>
    <t>榕仔村委会</t>
  </si>
  <si>
    <t>2023年榕仔村委会基础设施提升工程</t>
  </si>
  <si>
    <t>新建道路加宽长约136.00m、新建巷道面积约308.76m²、砼硬化面积约918.75m²、挡土墙长约45m、排水沟长约171.1m、铺砖面积约341m²；路基宽度为5.5m，路面宽度为4.5m.</t>
  </si>
  <si>
    <t>2025年南坤镇项目管理费</t>
  </si>
  <si>
    <t>附件7</t>
  </si>
  <si>
    <t>屯昌县南吕镇2025年财政衔接推进乡村振兴补助资金项目安排表</t>
  </si>
  <si>
    <t xml:space="preserve">                                                                                                                                                           单位：万元</t>
  </si>
  <si>
    <t>收益村：大城、三岭、鹿寨、大路、大罗、咸陆、东岭、南吕社区各100万元</t>
  </si>
  <si>
    <t>台风暴雨季节应急保供蔬菜基地建设项目（南吕片区）</t>
  </si>
  <si>
    <t>收益村：三岭、南吕社区、里佳、田寮、大路、大罗、东岭、咸陆、鹿寨、大城各30万元</t>
  </si>
  <si>
    <t>屯昌县南吕镇鹿寨食品产业园项目</t>
  </si>
  <si>
    <t>建设食品加工厂一座</t>
  </si>
  <si>
    <t>南吕镇</t>
  </si>
  <si>
    <t>2025年产业发展补助</t>
  </si>
  <si>
    <t>帮扶监测户购买种苗、生产资料等发展种养殖产业</t>
  </si>
  <si>
    <t>2025年自主发展产业经营奖励</t>
  </si>
  <si>
    <t>为家庭生产经营性收入达到要求的相对稳定脱贫户、监测户发放自主发展产业经营奖励</t>
  </si>
  <si>
    <t>咸陆村、五星村、落根村、龙楼村、南吕社区</t>
  </si>
  <si>
    <t>南吕镇2025年乡村振兴基础设施项目</t>
  </si>
  <si>
    <t>建设硬村道、化生产路、挡土墙等</t>
  </si>
  <si>
    <t xml:space="preserve">续建基础设施项目资金安排 </t>
  </si>
  <si>
    <t>南吕镇佳塘村委会</t>
  </si>
  <si>
    <t>屯昌县南吕镇佳塘村委会2024年衔接资金基础设施建设项目</t>
  </si>
  <si>
    <t>建设道路硬化、排水沟</t>
  </si>
  <si>
    <t>南吕镇咸陆村委会</t>
  </si>
  <si>
    <t>屯昌县南吕镇咸陆村委会下寮村至落根村道路硬化工程</t>
  </si>
  <si>
    <t>道路硬化1000米</t>
  </si>
  <si>
    <t>屯昌县南吕镇咸陆村委会下埇道路硬化工程</t>
  </si>
  <si>
    <t>屯昌县南吕镇咸陆村委会大棚基地连接道路加宽工程</t>
  </si>
  <si>
    <t>加宽路面长2300米</t>
  </si>
  <si>
    <t>屯昌县南吕镇咸陆村委会咸陆村至大坡村基础设施提升工程</t>
  </si>
  <si>
    <t>挡土墙400米，道理硬化300米</t>
  </si>
  <si>
    <t>南吕镇里佳村委会</t>
  </si>
  <si>
    <t>屯昌县南吕镇里佳村委会墟塘村至中村基础设施提升工程</t>
  </si>
  <si>
    <t>建设环村路、挡土墙等</t>
  </si>
  <si>
    <t>南吕镇田寮村委会</t>
  </si>
  <si>
    <t>屯昌县南吕镇田寮村委会新村至圆岭村基础设施提升工程</t>
  </si>
  <si>
    <t>硬化道路长800米、挡土墙50米、围墙20米、公共场所铺砖400平方米</t>
  </si>
  <si>
    <t>屯昌县南吕镇佳塘村委会农机服务产业项目地面硬化工程</t>
  </si>
  <si>
    <t>1.地面硬化面积630平方米，铺设垫层加地面18公分；2.排水沟长200米，宽20公分，深40公分；3.机棚宽9米，高6米，铁皮216平方；4.道路硬化420平方</t>
  </si>
  <si>
    <t>佳塘村委会、大罗村委会、郭石村委会、鹿寨村委会</t>
  </si>
  <si>
    <t>屯昌县南吕镇2023年第一批次衔接资金基础设施项目</t>
  </si>
  <si>
    <t>建设村道、挡土墙、排水沟、村巷、生产道路等</t>
  </si>
  <si>
    <t>落根村委会</t>
  </si>
  <si>
    <t>屯昌县南吕镇落根村委会2023年第一批次衔接资金基础设施项目</t>
  </si>
  <si>
    <t>郭石村委会</t>
  </si>
  <si>
    <t>屯昌县南吕镇郭石上村水塘治理项目</t>
  </si>
  <si>
    <t>水塘清淤、建设水渠等</t>
  </si>
  <si>
    <t>2025年南吕项目管理费</t>
  </si>
  <si>
    <t>附件8</t>
  </si>
  <si>
    <t>屯昌县枫木镇2025年财政衔接推进乡村振兴补助资金项目调整安排</t>
  </si>
  <si>
    <t>收益村：琼凯村少数民族资金322万，南挽村78万</t>
  </si>
  <si>
    <t>枫木镇黑猪食品加工厂项目（二期）</t>
  </si>
  <si>
    <t>黑猪食品加工厂及产业配套展厅。</t>
  </si>
  <si>
    <t>少数民族资金：琼财农〔2024〕1299 号</t>
  </si>
  <si>
    <t>琼财农〔2024〕1453号，少数民族资金</t>
  </si>
  <si>
    <t>收益村：枫木居、岭仔村、山头村、市坡村、石岭坡村、双生岭村各100万元，南挽村，罗案村各50万。</t>
  </si>
  <si>
    <t>台风暴雨季节应急保供蔬菜基地建设项目（枫木片区）</t>
  </si>
  <si>
    <t>收益村：大葵村100万，山头村100万，市坡村50万，枫木社区50万。</t>
  </si>
  <si>
    <t>枫木香草鸭农庄升级改造项目</t>
  </si>
  <si>
    <t>对香草鸭农庄进行升级改造。</t>
  </si>
  <si>
    <t>枫木镇</t>
  </si>
  <si>
    <t>枫木镇山头村委会村集体经济黑猪养殖小区基础配套设施建设项目</t>
  </si>
  <si>
    <t>升级改造黑猪养殖小区设施</t>
  </si>
  <si>
    <t>石岭坡村养殖小区改造项目</t>
  </si>
  <si>
    <t>岭仔村养殖小区改造项目</t>
  </si>
  <si>
    <t>南挽村养殖小区改造项目</t>
  </si>
  <si>
    <t>2025年枫木镇产业发展补助</t>
  </si>
  <si>
    <t>2025年枫木镇自主发展产业经营奖励</t>
  </si>
  <si>
    <t>市坡村，山头村</t>
  </si>
  <si>
    <t>屯昌县枫木镇市坡村、山头村2025年乡村振兴基础设施项目</t>
  </si>
  <si>
    <t>新建道路，排水沟，挡土墙等</t>
  </si>
  <si>
    <t>岭仔村，南挽村</t>
  </si>
  <si>
    <t>屯昌县枫木镇岭仔村、南挽村2025年乡村振兴基础设施项目</t>
  </si>
  <si>
    <t>市坡村</t>
  </si>
  <si>
    <t>屯昌县枫木镇市坡村委会2025年以工代赈项目</t>
  </si>
  <si>
    <t>新建硬化道路，长度502m，平均宽度2.5m；新建30*30cm排水沟4642m，60*60排水沟196m。</t>
  </si>
  <si>
    <t>琼财农〔2024〕1453号以工代赈资金</t>
  </si>
  <si>
    <t>岭仔村委会</t>
  </si>
  <si>
    <t>屯昌县枫木镇岭仔村委会2024年乡村振兴基础设施项目</t>
  </si>
  <si>
    <t>巷道修建2000米，路面宽度为1m-3m；巷道排水沟（40cmX40cm）长 400m，巷道排水沟（20cmX30cm）长 2000m，挡土墙长80m。</t>
  </si>
  <si>
    <t>大葵村委会</t>
  </si>
  <si>
    <t>屯昌县枫木镇大葵村委会2024年乡村振兴基础设施项目</t>
  </si>
  <si>
    <t>环村路375米，路面宽3.5米。</t>
  </si>
  <si>
    <t>石岭坡村委会</t>
  </si>
  <si>
    <t>屯昌县枫木镇石岭坡村委会2024年乡村振兴基础设施项目</t>
  </si>
  <si>
    <t>新建道路长3730米，新建挡土墙235米，新建排水沟550米。</t>
  </si>
  <si>
    <t>屯昌县枫木镇岭仔村委会2024年省级财政以工代赈项目</t>
  </si>
  <si>
    <t>新建道路总长度为1230.553m，共有3段路，路面宽度均为3.5m；排水沟总长度960m，挡土墙6段，总长度256m，高度1.5m-3.0m。</t>
  </si>
  <si>
    <t>屯昌县枫木镇双生岭村委会2024年省级财政以工代赈项目</t>
  </si>
  <si>
    <t>新建道路总长度为880.084米，共有3段路，路面宽度均为3.5米；拓宽道路总长度为1429.873米，共有4段路；排水沟总长度237米；挡土墙13段，总长度399米，高度1.5米～5.0米等</t>
  </si>
  <si>
    <t>2025年枫木镇项目管理费</t>
  </si>
  <si>
    <t>附件9</t>
  </si>
  <si>
    <t>屯昌县乌坡镇2025年财政衔接推进乡村振兴补助资金项目安排表</t>
  </si>
  <si>
    <t>收益村：村仔村、美华村、青梯村、坡心村、乌石坡村各100万元</t>
  </si>
  <si>
    <t>发展黑猪养殖</t>
  </si>
  <si>
    <t>收益村：白毛坡村120、从良117万、岭头村87万、南东村87万、玖耐村90万、乌坡社区90万、鸭塘村160万</t>
  </si>
  <si>
    <t>海南鹧鸪茶全产业链（一期）合作项目</t>
  </si>
  <si>
    <t>项目占山地面积180亩，其中示范种植基地100亩，种苗繁育基地30亩（规划打造10亩苗床、10亩育苗大棚、10亩种苗流转仓库），种质资源圃50亩，同时在种质资源圃上套种山茶树，每亩套种山茶树40棵，套种40亩。</t>
  </si>
  <si>
    <t>收益村：乌坡社区、从良、玖耐、岭头、南东各100万元</t>
  </si>
  <si>
    <t>屯昌县植物工厂项目（乌坡镇）</t>
  </si>
  <si>
    <t>乌坡镇</t>
  </si>
  <si>
    <t>2025年乌坡镇产业发展补助</t>
  </si>
  <si>
    <t>购买化肥、饲料、槟榔、鸡苗等</t>
  </si>
  <si>
    <t>2025年乌坡镇自主发展产业经营奖励</t>
  </si>
  <si>
    <t>277户发放产业奖补</t>
  </si>
  <si>
    <t>南东村、乌石坡村</t>
  </si>
  <si>
    <t>乌坡镇2025年乡村振兴基础设施项目</t>
  </si>
  <si>
    <t>南东村：乌坡镇南东村农村道路硬化1500米，宽3.5米，厚0.2米（横岭村、南东村、银碗坡村、大崛村）；铺砖硬化3500平方米（横岭村、银碗坡村、大崛村、南东村、太贡坡村）；排污管道80米（横岭村）
乌石坡村：外林村村路巷硬化500米长，1.3米宽，0.008公分厚，排污水管两种口径：0.4和0.2，共500米长；黑臭污水防护挡土墙500米；土盆岭入村路道路硬化2000米长、宽30米、厚0.2米。</t>
  </si>
  <si>
    <t>白毛坡村</t>
  </si>
  <si>
    <t>乌坡镇白毛坡村委会基础设施提升工程</t>
  </si>
  <si>
    <t>新建道路长约2400米，宽3.5米，厚0.2米；生产路1000米，村巷道硬化5000米，排污管5000米；挡土墙200米、高2.5米；铺设面包砖1700平方米。</t>
  </si>
  <si>
    <t>从良村</t>
  </si>
  <si>
    <t>乌坡镇从良村委会基础设施提升工程</t>
  </si>
  <si>
    <t>道路硬化约2100平方米，道路硬化3850米；新建排水沟400米，挡土墙1020米，路面拓宽3500米等。</t>
  </si>
  <si>
    <t>南东村</t>
  </si>
  <si>
    <t>乌坡镇南东村委会南东村提升工程</t>
  </si>
  <si>
    <t>村路村巷长800米，宽2.5米，厚0.2米；排污管30米；铺砖面积680平方米；档土墙长40米，高3米，宽0.6米.</t>
  </si>
  <si>
    <t>玖耐村</t>
  </si>
  <si>
    <t>乌坡镇玖耐村委会岭底下村提升工程</t>
  </si>
  <si>
    <t>环村路250米，宽3.5米，厚0.2米；村巷长1000米，宽2.5米，厚0.2米；排污管1000米；铺砖面积350平方米；档土墙长80米，高2.5米，宽0.8米；护栏长70米。</t>
  </si>
  <si>
    <t>岭头村</t>
  </si>
  <si>
    <t>乌坡镇岭头村委会岭头上村提升工程</t>
  </si>
  <si>
    <t>巷道2250平方米，厚0.2米；排污管1500米；档土墙120米</t>
  </si>
  <si>
    <t>乌坡镇白毛坡村委会白毛坡村提升工程</t>
  </si>
  <si>
    <t>村路村巷长800米，宽2.5米，厚0.2米；排污管200米；挡土墙长50米，高3米，宽0.6米.</t>
  </si>
  <si>
    <t>鸭塘村</t>
  </si>
  <si>
    <t>乌坡镇鸭塘村委会黄考坡村提升工程</t>
  </si>
  <si>
    <t>村道路硬化长350米，宽3米；长1000米，宽1.5米。挡土墙长200米，宽0.8米，高2.5米；长50米，宽0.8米，高1.2米。污水管网改造40米。</t>
  </si>
  <si>
    <t>乌石坡村</t>
  </si>
  <si>
    <t>乌坡镇乌石坡村委会外林村提升工程</t>
  </si>
  <si>
    <t>村路巷硬化和铺砖4000平方米，挡土墙均高1.3米，长400米，排污水管两种口径：0.4和0.2，共2300米长，护栏120米长，1.2米高</t>
  </si>
  <si>
    <t>乌坡镇乌石坡村委会内林提升工程</t>
  </si>
  <si>
    <t>村路巷硬化和铺砖3500平方米，挡土墙均高1.2米，长400米，排污水管两种口径：0.4和0.2，共2500米长，护栏100米长，1.2米高</t>
  </si>
  <si>
    <t>坡心村</t>
  </si>
  <si>
    <t>乌坡镇坡心村委会乌石头村提升工程</t>
  </si>
  <si>
    <t>新建道路长700米，宽3米</t>
  </si>
  <si>
    <t>2025年乌坡镇项目管理费</t>
  </si>
  <si>
    <t>附件10</t>
  </si>
  <si>
    <t>屯昌县民族局2025年财政衔接推进乡村振兴补助资金项目安排表</t>
  </si>
  <si>
    <t>合  计</t>
  </si>
  <si>
    <t>屯昌县</t>
  </si>
  <si>
    <t>坡心镇茶沟村环村路硬化工程</t>
  </si>
  <si>
    <t>道路总长度为286.327米。路基宽度均为4米，路面宽度均为3米。挡土墙75米。</t>
  </si>
  <si>
    <t>山塘村委会新安新村村前路硬化工程</t>
  </si>
  <si>
    <t>道路长度为630.584米，路基宽度为4米，路面宽度为3米。挡土墙26米。</t>
  </si>
  <si>
    <t>山塘村委会新兴村新点路硬化工程（二期）</t>
  </si>
  <si>
    <t>道路长度为500米，路基宽度为4米，路面宽度为3米。</t>
  </si>
  <si>
    <t>南坤镇木寨村道路硬化工程</t>
  </si>
  <si>
    <t>道路长度为172.107米，路基宽度为4米，路面宽度为3米。</t>
  </si>
  <si>
    <t>乌石坡村委会芽石铺村村前路硬化工程</t>
  </si>
  <si>
    <t>硬化道路长250米，宽2.5米。</t>
  </si>
  <si>
    <t>坡心村委会三家村入村路硬化及挡土墙工程</t>
  </si>
  <si>
    <t>硬化道路长34米，宽2.5米。挡土墙总长度共129米。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</si>
</sst>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.000000_ "/>
    <numFmt numFmtId="179" formatCode="0.0_ "/>
    <numFmt numFmtId="180" formatCode="0_ "/>
    <numFmt numFmtId="181" formatCode="0.00000_ "/>
  </numFmts>
  <fonts count="59"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b/>
      <sz val="22"/>
      <name val="黑体"/>
      <charset val="134"/>
    </font>
    <font>
      <sz val="22"/>
      <name val="宋体"/>
      <charset val="134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  <scheme val="minor"/>
    </font>
    <font>
      <b/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6" fillId="15" borderId="11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5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20" borderId="12" applyNumberFormat="0" applyFont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5" fillId="24" borderId="15" applyNumberFormat="0" applyAlignment="0" applyProtection="0">
      <alignment vertical="center"/>
    </xf>
    <xf numFmtId="0" fontId="56" fillId="24" borderId="11" applyNumberFormat="0" applyAlignment="0" applyProtection="0">
      <alignment vertical="center"/>
    </xf>
    <xf numFmtId="0" fontId="57" fillId="25" borderId="16" applyNumberFormat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31" fontId="1" fillId="0" borderId="0" xfId="0" applyNumberFormat="1" applyFont="1" applyFill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 wrapText="1"/>
    </xf>
    <xf numFmtId="31" fontId="1" fillId="3" borderId="0" xfId="0" applyNumberFormat="1" applyFont="1" applyFill="1" applyAlignment="1">
      <alignment horizontal="righ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79" fontId="14" fillId="3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7" fillId="3" borderId="0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9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7" fillId="3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31" fontId="1" fillId="3" borderId="0" xfId="0" applyNumberFormat="1" applyFont="1" applyFill="1" applyAlignment="1">
      <alignment horizontal="center" vertical="center" wrapText="1"/>
    </xf>
    <xf numFmtId="31" fontId="13" fillId="3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8" fillId="3" borderId="0" xfId="0" applyFont="1" applyFill="1" applyBorder="1" applyAlignment="1">
      <alignment horizontal="center" vertical="center" wrapText="1"/>
    </xf>
    <xf numFmtId="0" fontId="18" fillId="3" borderId="0" xfId="0" applyNumberFormat="1" applyFont="1" applyFill="1" applyBorder="1" applyAlignment="1">
      <alignment horizontal="center" vertical="center" wrapText="1"/>
    </xf>
    <xf numFmtId="31" fontId="13" fillId="3" borderId="0" xfId="0" applyNumberFormat="1" applyFont="1" applyFill="1" applyAlignment="1">
      <alignment horizontal="right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>
      <alignment vertical="center"/>
    </xf>
    <xf numFmtId="0" fontId="19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31" fontId="13" fillId="0" borderId="0" xfId="0" applyNumberFormat="1" applyFont="1" applyFill="1" applyAlignment="1">
      <alignment horizontal="right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78" fontId="14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178" fontId="8" fillId="3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8" fontId="14" fillId="0" borderId="0" xfId="0" applyNumberFormat="1" applyFont="1" applyFill="1" applyBorder="1" applyAlignment="1">
      <alignment horizontal="left" vertical="center"/>
    </xf>
    <xf numFmtId="178" fontId="27" fillId="0" borderId="0" xfId="0" applyNumberFormat="1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horizontal="center" vertical="center" wrapText="1"/>
    </xf>
    <xf numFmtId="178" fontId="24" fillId="0" borderId="0" xfId="0" applyNumberFormat="1" applyFont="1" applyFill="1" applyBorder="1" applyAlignment="1">
      <alignment horizontal="center" vertical="center" wrapText="1"/>
    </xf>
    <xf numFmtId="178" fontId="24" fillId="0" borderId="0" xfId="0" applyNumberFormat="1" applyFont="1" applyFill="1" applyBorder="1" applyAlignment="1">
      <alignment horizontal="center" vertical="center"/>
    </xf>
    <xf numFmtId="178" fontId="25" fillId="0" borderId="0" xfId="0" applyNumberFormat="1" applyFont="1" applyFill="1" applyBorder="1" applyAlignment="1">
      <alignment horizontal="center" vertical="center"/>
    </xf>
    <xf numFmtId="178" fontId="25" fillId="3" borderId="0" xfId="0" applyNumberFormat="1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horizontal="center" vertical="center" textRotation="255" wrapText="1"/>
    </xf>
    <xf numFmtId="178" fontId="14" fillId="0" borderId="0" xfId="0" applyNumberFormat="1" applyFont="1" applyFill="1" applyBorder="1" applyAlignment="1">
      <alignment horizontal="left" vertical="center" wrapText="1"/>
    </xf>
    <xf numFmtId="178" fontId="32" fillId="0" borderId="0" xfId="0" applyNumberFormat="1" applyFont="1" applyFill="1" applyBorder="1" applyAlignment="1">
      <alignment horizontal="center" vertical="center"/>
    </xf>
    <xf numFmtId="178" fontId="32" fillId="0" borderId="0" xfId="0" applyNumberFormat="1" applyFont="1" applyFill="1" applyBorder="1" applyAlignment="1">
      <alignment horizontal="center" vertical="center" textRotation="255" wrapText="1"/>
    </xf>
    <xf numFmtId="178" fontId="32" fillId="0" borderId="0" xfId="0" applyNumberFormat="1" applyFont="1" applyFill="1" applyBorder="1" applyAlignment="1">
      <alignment horizontal="center" vertical="center" wrapText="1"/>
    </xf>
    <xf numFmtId="178" fontId="33" fillId="0" borderId="6" xfId="0" applyNumberFormat="1" applyFont="1" applyFill="1" applyBorder="1" applyAlignment="1">
      <alignment horizontal="center" vertical="center" wrapText="1"/>
    </xf>
    <xf numFmtId="178" fontId="33" fillId="0" borderId="1" xfId="0" applyNumberFormat="1" applyFont="1" applyFill="1" applyBorder="1" applyAlignment="1">
      <alignment horizontal="center" vertical="center" wrapText="1"/>
    </xf>
    <xf numFmtId="178" fontId="34" fillId="0" borderId="2" xfId="0" applyNumberFormat="1" applyFont="1" applyFill="1" applyBorder="1" applyAlignment="1">
      <alignment horizontal="center" vertical="center" wrapText="1"/>
    </xf>
    <xf numFmtId="178" fontId="34" fillId="0" borderId="4" xfId="0" applyNumberFormat="1" applyFont="1" applyFill="1" applyBorder="1" applyAlignment="1">
      <alignment horizontal="center" vertical="center" wrapText="1"/>
    </xf>
    <xf numFmtId="178" fontId="33" fillId="0" borderId="5" xfId="0" applyNumberFormat="1" applyFont="1" applyFill="1" applyBorder="1" applyAlignment="1">
      <alignment horizontal="center" vertical="center" wrapText="1"/>
    </xf>
    <xf numFmtId="178" fontId="34" fillId="0" borderId="1" xfId="0" applyNumberFormat="1" applyFont="1" applyFill="1" applyBorder="1" applyAlignment="1">
      <alignment horizontal="center" vertical="center" wrapText="1"/>
    </xf>
    <xf numFmtId="180" fontId="35" fillId="0" borderId="1" xfId="0" applyNumberFormat="1" applyFont="1" applyFill="1" applyBorder="1" applyAlignment="1">
      <alignment horizontal="center" vertical="center" wrapText="1"/>
    </xf>
    <xf numFmtId="178" fontId="35" fillId="0" borderId="2" xfId="0" applyNumberFormat="1" applyFont="1" applyFill="1" applyBorder="1" applyAlignment="1">
      <alignment horizontal="center" vertical="center" wrapText="1"/>
    </xf>
    <xf numFmtId="178" fontId="35" fillId="0" borderId="3" xfId="0" applyNumberFormat="1" applyFont="1" applyFill="1" applyBorder="1" applyAlignment="1">
      <alignment horizontal="center" vertical="center" wrapText="1"/>
    </xf>
    <xf numFmtId="178" fontId="35" fillId="0" borderId="1" xfId="0" applyNumberFormat="1" applyFont="1" applyFill="1" applyBorder="1" applyAlignment="1">
      <alignment horizontal="center" vertical="center" wrapText="1"/>
    </xf>
    <xf numFmtId="176" fontId="35" fillId="0" borderId="1" xfId="0" applyNumberFormat="1" applyFont="1" applyFill="1" applyBorder="1" applyAlignment="1">
      <alignment horizontal="center" vertical="center" wrapText="1"/>
    </xf>
    <xf numFmtId="178" fontId="35" fillId="0" borderId="6" xfId="0" applyNumberFormat="1" applyFont="1" applyFill="1" applyBorder="1" applyAlignment="1">
      <alignment horizontal="center" vertical="center"/>
    </xf>
    <xf numFmtId="178" fontId="36" fillId="0" borderId="7" xfId="0" applyNumberFormat="1" applyFont="1" applyFill="1" applyBorder="1" applyAlignment="1">
      <alignment horizontal="center" vertical="center"/>
    </xf>
    <xf numFmtId="178" fontId="14" fillId="0" borderId="8" xfId="0" applyNumberFormat="1" applyFont="1" applyFill="1" applyBorder="1" applyAlignment="1">
      <alignment horizontal="center" vertical="center" wrapText="1"/>
    </xf>
    <xf numFmtId="178" fontId="36" fillId="0" borderId="1" xfId="0" applyNumberFormat="1" applyFont="1" applyFill="1" applyBorder="1" applyAlignment="1">
      <alignment horizontal="center" vertical="center" wrapText="1"/>
    </xf>
    <xf numFmtId="176" fontId="36" fillId="0" borderId="1" xfId="0" applyNumberFormat="1" applyFont="1" applyFill="1" applyBorder="1" applyAlignment="1">
      <alignment horizontal="center" vertical="center" wrapText="1"/>
    </xf>
    <xf numFmtId="178" fontId="14" fillId="0" borderId="9" xfId="0" applyNumberFormat="1" applyFont="1" applyFill="1" applyBorder="1" applyAlignment="1">
      <alignment horizontal="center" vertical="center" wrapText="1"/>
    </xf>
    <xf numFmtId="178" fontId="36" fillId="0" borderId="6" xfId="0" applyNumberFormat="1" applyFont="1" applyFill="1" applyBorder="1" applyAlignment="1">
      <alignment horizontal="center" vertical="center" wrapText="1"/>
    </xf>
    <xf numFmtId="178" fontId="35" fillId="0" borderId="7" xfId="0" applyNumberFormat="1" applyFont="1" applyFill="1" applyBorder="1" applyAlignment="1">
      <alignment horizontal="center" vertical="center"/>
    </xf>
    <xf numFmtId="178" fontId="36" fillId="0" borderId="8" xfId="0" applyNumberFormat="1" applyFont="1" applyFill="1" applyBorder="1" applyAlignment="1">
      <alignment horizontal="center" vertical="center" wrapText="1"/>
    </xf>
    <xf numFmtId="178" fontId="36" fillId="0" borderId="9" xfId="0" applyNumberFormat="1" applyFont="1" applyFill="1" applyBorder="1" applyAlignment="1">
      <alignment horizontal="center" vertical="center" wrapText="1"/>
    </xf>
    <xf numFmtId="178" fontId="36" fillId="0" borderId="7" xfId="0" applyNumberFormat="1" applyFont="1" applyFill="1" applyBorder="1" applyAlignment="1">
      <alignment horizontal="center" vertical="center" wrapText="1"/>
    </xf>
    <xf numFmtId="178" fontId="35" fillId="0" borderId="5" xfId="0" applyNumberFormat="1" applyFont="1" applyFill="1" applyBorder="1" applyAlignment="1">
      <alignment horizontal="center" vertical="center"/>
    </xf>
    <xf numFmtId="178" fontId="36" fillId="0" borderId="5" xfId="0" applyNumberFormat="1" applyFont="1" applyFill="1" applyBorder="1" applyAlignment="1">
      <alignment horizontal="center" vertical="center" wrapText="1"/>
    </xf>
    <xf numFmtId="178" fontId="35" fillId="0" borderId="1" xfId="0" applyNumberFormat="1" applyFont="1" applyFill="1" applyBorder="1" applyAlignment="1">
      <alignment horizontal="center" vertical="center"/>
    </xf>
    <xf numFmtId="178" fontId="35" fillId="3" borderId="1" xfId="0" applyNumberFormat="1" applyFont="1" applyFill="1" applyBorder="1" applyAlignment="1">
      <alignment horizontal="center" vertical="center"/>
    </xf>
    <xf numFmtId="178" fontId="36" fillId="3" borderId="1" xfId="0" applyNumberFormat="1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176" fontId="36" fillId="3" borderId="1" xfId="0" applyNumberFormat="1" applyFont="1" applyFill="1" applyBorder="1" applyAlignment="1">
      <alignment horizontal="center" vertical="center" wrapText="1"/>
    </xf>
    <xf numFmtId="178" fontId="34" fillId="0" borderId="3" xfId="0" applyNumberFormat="1" applyFont="1" applyFill="1" applyBorder="1" applyAlignment="1">
      <alignment horizontal="center" vertical="center" wrapText="1"/>
    </xf>
    <xf numFmtId="177" fontId="35" fillId="0" borderId="1" xfId="0" applyNumberFormat="1" applyFont="1" applyFill="1" applyBorder="1" applyAlignment="1">
      <alignment horizontal="center" vertical="center" wrapText="1"/>
    </xf>
    <xf numFmtId="179" fontId="36" fillId="3" borderId="1" xfId="0" applyNumberFormat="1" applyFont="1" applyFill="1" applyBorder="1" applyAlignment="1">
      <alignment horizontal="center" vertical="center" wrapText="1"/>
    </xf>
    <xf numFmtId="181" fontId="36" fillId="0" borderId="1" xfId="0" applyNumberFormat="1" applyFont="1" applyFill="1" applyBorder="1" applyAlignment="1">
      <alignment horizontal="center" vertical="center" wrapText="1"/>
    </xf>
    <xf numFmtId="179" fontId="3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zoomScale="70" zoomScaleNormal="70" topLeftCell="A2" workbookViewId="0">
      <pane ySplit="3" topLeftCell="A9" activePane="bottomLeft" state="frozen"/>
      <selection/>
      <selection pane="bottomLeft" activeCell="L9" sqref="L9"/>
    </sheetView>
  </sheetViews>
  <sheetFormatPr defaultColWidth="9" defaultRowHeight="15.6"/>
  <cols>
    <col min="1" max="1" width="7.02777777777778" style="160" customWidth="1"/>
    <col min="2" max="2" width="5" style="161" customWidth="1"/>
    <col min="3" max="3" width="19.8148148148148" style="155" customWidth="1"/>
    <col min="4" max="4" width="17.037037037037" style="155" customWidth="1"/>
    <col min="5" max="5" width="10.9814814814815" style="155" customWidth="1"/>
    <col min="6" max="6" width="22.3796296296296" style="155" customWidth="1"/>
    <col min="7" max="7" width="19.1111111111111" style="155" customWidth="1"/>
    <col min="8" max="8" width="18.75" style="155" customWidth="1"/>
    <col min="9" max="9" width="15.8888888888889" style="155" customWidth="1"/>
    <col min="10" max="10" width="17.5" style="155" customWidth="1"/>
    <col min="11" max="11" width="19.6388888888889" style="155" customWidth="1"/>
    <col min="12" max="12" width="20.787037037037" style="155" customWidth="1"/>
    <col min="13" max="13" width="19.1111111111111" style="155" customWidth="1"/>
    <col min="14" max="14" width="16.037037037037" style="155" customWidth="1"/>
    <col min="15" max="15" width="7.30555555555556" style="155" customWidth="1"/>
    <col min="16" max="16" width="14.4444444444444" style="160"/>
    <col min="17" max="17" width="18.6666666666667" style="160"/>
    <col min="18" max="16384" width="9" style="160"/>
  </cols>
  <sheetData>
    <row r="1" s="153" customFormat="1" ht="10" hidden="1" customHeight="1" spans="4:15"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</row>
    <row r="2" s="154" customFormat="1" ht="50" customHeight="1" spans="1:15">
      <c r="A2" s="163" t="s">
        <v>0</v>
      </c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="155" customFormat="1" ht="36" customHeight="1" spans="1:15">
      <c r="A3" s="166" t="s">
        <v>1</v>
      </c>
      <c r="B3" s="167" t="s">
        <v>2</v>
      </c>
      <c r="C3" s="167"/>
      <c r="D3" s="167" t="s">
        <v>3</v>
      </c>
      <c r="E3" s="167"/>
      <c r="F3" s="167"/>
      <c r="G3" s="168" t="s">
        <v>4</v>
      </c>
      <c r="H3" s="169"/>
      <c r="I3" s="169"/>
      <c r="J3" s="169"/>
      <c r="K3" s="169"/>
      <c r="L3" s="169"/>
      <c r="M3" s="195"/>
      <c r="N3" s="167" t="s">
        <v>5</v>
      </c>
      <c r="O3" s="167" t="s">
        <v>6</v>
      </c>
    </row>
    <row r="4" s="155" customFormat="1" ht="36" customHeight="1" spans="1:15">
      <c r="A4" s="170"/>
      <c r="B4" s="167"/>
      <c r="C4" s="167"/>
      <c r="D4" s="167" t="s">
        <v>7</v>
      </c>
      <c r="E4" s="167" t="s">
        <v>8</v>
      </c>
      <c r="F4" s="167" t="s">
        <v>9</v>
      </c>
      <c r="G4" s="171" t="s">
        <v>10</v>
      </c>
      <c r="H4" s="171" t="s">
        <v>11</v>
      </c>
      <c r="I4" s="171" t="s">
        <v>12</v>
      </c>
      <c r="J4" s="171" t="s">
        <v>13</v>
      </c>
      <c r="K4" s="171" t="s">
        <v>12</v>
      </c>
      <c r="L4" s="171" t="s">
        <v>14</v>
      </c>
      <c r="M4" s="171" t="s">
        <v>12</v>
      </c>
      <c r="N4" s="167"/>
      <c r="O4" s="167"/>
    </row>
    <row r="5" s="156" customFormat="1" ht="30" customHeight="1" spans="1:15">
      <c r="A5" s="172">
        <f>附件2新兴!A6+附件3屯城!A6+附件4西昌!A6+附件5坡心!A6+附件6南坤!A6+附件7南吕!A6+附件8枫木!A6+附件9乌坡!A6+附件10.民族!A6+4</f>
        <v>128</v>
      </c>
      <c r="B5" s="173" t="s">
        <v>15</v>
      </c>
      <c r="C5" s="174"/>
      <c r="D5" s="175" t="s">
        <v>16</v>
      </c>
      <c r="E5" s="175" t="s">
        <v>16</v>
      </c>
      <c r="F5" s="175">
        <f>F6+F9+F16</f>
        <v>27525.120009</v>
      </c>
      <c r="G5" s="176">
        <f>H5+J5+L5</f>
        <v>15872</v>
      </c>
      <c r="H5" s="176">
        <f>H6+H9+H16</f>
        <v>8099</v>
      </c>
      <c r="I5" s="175"/>
      <c r="J5" s="176">
        <f>J6+J9+J16</f>
        <v>6116</v>
      </c>
      <c r="K5" s="176"/>
      <c r="L5" s="176">
        <f>L6+L9+L16</f>
        <v>1657</v>
      </c>
      <c r="M5" s="175"/>
      <c r="N5" s="175" t="s">
        <v>16</v>
      </c>
      <c r="O5" s="175"/>
    </row>
    <row r="6" s="157" customFormat="1" ht="30" customHeight="1" spans="1:15">
      <c r="A6" s="177" t="s">
        <v>17</v>
      </c>
      <c r="B6" s="173" t="s">
        <v>10</v>
      </c>
      <c r="C6" s="174"/>
      <c r="D6" s="175" t="s">
        <v>16</v>
      </c>
      <c r="E6" s="175" t="s">
        <v>16</v>
      </c>
      <c r="F6" s="175">
        <f>SUM(F7:F8)</f>
        <v>10257.605798</v>
      </c>
      <c r="G6" s="175">
        <f>H6+J6+L6</f>
        <v>9254.605798</v>
      </c>
      <c r="H6" s="176">
        <f>H7+H8</f>
        <v>5583</v>
      </c>
      <c r="I6" s="196"/>
      <c r="J6" s="196">
        <f>J7+J8</f>
        <v>3235.75565</v>
      </c>
      <c r="K6" s="196"/>
      <c r="L6" s="196">
        <f>L7+L8</f>
        <v>435.850148</v>
      </c>
      <c r="M6" s="175"/>
      <c r="N6" s="175"/>
      <c r="O6" s="175"/>
    </row>
    <row r="7" s="158" customFormat="1" ht="66" customHeight="1" spans="1:15">
      <c r="A7" s="178"/>
      <c r="B7" s="179" t="s">
        <v>18</v>
      </c>
      <c r="C7" s="180" t="s">
        <v>19</v>
      </c>
      <c r="D7" s="180" t="s">
        <v>20</v>
      </c>
      <c r="E7" s="180" t="s">
        <v>21</v>
      </c>
      <c r="F7" s="180">
        <f>附件2新兴!E7+附件3屯城!E7+附件5坡心!E7+附件6南坤!E7+附件7南吕!E7+附件8枫木!E7+附件9乌坡!E7</f>
        <v>9516.850148</v>
      </c>
      <c r="G7" s="180">
        <f>H7+J7+L7</f>
        <v>8513.850148</v>
      </c>
      <c r="H7" s="181">
        <f>附件2新兴!G7+附件3屯城!G7+附件5坡心!G7+附件6南坤!G7+附件7南吕!G7+附件8枫木!G7+附件9乌坡!G7</f>
        <v>4906</v>
      </c>
      <c r="I7" s="197" t="s">
        <v>22</v>
      </c>
      <c r="J7" s="181">
        <f>附件2新兴!I7+附件3屯城!I7+附件5坡心!I7+附件6南坤!I7+附件7南吕!I7+附件8枫木!I7+附件9乌坡!I7</f>
        <v>3172</v>
      </c>
      <c r="K7" s="180" t="s">
        <v>23</v>
      </c>
      <c r="L7" s="180">
        <f>附件2新兴!K7+附件3屯城!K7+附件5坡心!K7+附件6南坤!K7+附件7南吕!K7+附件8枫木!K7+附件9乌坡!K7</f>
        <v>435.850148</v>
      </c>
      <c r="M7" s="180" t="s">
        <v>24</v>
      </c>
      <c r="N7" s="180" t="s">
        <v>25</v>
      </c>
      <c r="O7" s="180" t="s">
        <v>26</v>
      </c>
    </row>
    <row r="8" s="158" customFormat="1" ht="67" customHeight="1" spans="1:15">
      <c r="A8" s="178"/>
      <c r="B8" s="182"/>
      <c r="C8" s="183" t="s">
        <v>27</v>
      </c>
      <c r="D8" s="180" t="s">
        <v>28</v>
      </c>
      <c r="E8" s="180" t="s">
        <v>29</v>
      </c>
      <c r="F8" s="180">
        <f>附件2新兴!E9+附件3屯城!E11+附件4西昌!E7+附件5坡心!E11+附件6南坤!E10+附件7南吕!E10+附件8枫木!E15+附件9乌坡!E11</f>
        <v>740.75565</v>
      </c>
      <c r="G8" s="180">
        <f t="shared" ref="G8:G17" si="0">H8+J8+L8</f>
        <v>740.75565</v>
      </c>
      <c r="H8" s="181">
        <f>附件2新兴!G9+附件3屯城!G11+附件4西昌!G7+附件5坡心!G11+附件6南坤!G10+附件7南吕!G10+附件8枫木!G15+附件9乌坡!G11</f>
        <v>677</v>
      </c>
      <c r="I8" s="197" t="s">
        <v>22</v>
      </c>
      <c r="J8" s="198">
        <f>附件2新兴!I9+附件3屯城!I11+附件4西昌!I7+附件5坡心!I11+附件6南坤!I10+附件7南吕!I10+附件8枫木!I15+附件9乌坡!I11</f>
        <v>63.75565</v>
      </c>
      <c r="K8" s="180" t="s">
        <v>23</v>
      </c>
      <c r="L8" s="181">
        <f>附件2新兴!K9+附件3屯城!K11+附件4西昌!K7+附件5坡心!K11+附件6南坤!K10+附件7南吕!K10+附件8枫木!K15+附件9乌坡!K11</f>
        <v>0</v>
      </c>
      <c r="M8" s="180" t="s">
        <v>16</v>
      </c>
      <c r="N8" s="180" t="s">
        <v>25</v>
      </c>
      <c r="O8" s="180" t="s">
        <v>26</v>
      </c>
    </row>
    <row r="9" s="157" customFormat="1" ht="32" customHeight="1" spans="1:15">
      <c r="A9" s="177" t="s">
        <v>30</v>
      </c>
      <c r="B9" s="173" t="s">
        <v>10</v>
      </c>
      <c r="C9" s="174"/>
      <c r="D9" s="175" t="s">
        <v>16</v>
      </c>
      <c r="E9" s="175" t="s">
        <v>16</v>
      </c>
      <c r="F9" s="175">
        <f>SUM(F10:F15)</f>
        <v>16952.514211</v>
      </c>
      <c r="G9" s="175">
        <f t="shared" si="0"/>
        <v>6302.394202</v>
      </c>
      <c r="H9" s="176">
        <f>H10+H11+H12+H13+H14+H15</f>
        <v>2216</v>
      </c>
      <c r="I9" s="175"/>
      <c r="J9" s="175">
        <f>J10+J11+J12+J13+J14+J15</f>
        <v>2865.24435</v>
      </c>
      <c r="K9" s="175"/>
      <c r="L9" s="175">
        <f>L10+L11+L12+L13+L14+L15</f>
        <v>1221.149852</v>
      </c>
      <c r="M9" s="175"/>
      <c r="N9" s="175" t="s">
        <v>16</v>
      </c>
      <c r="O9" s="175"/>
    </row>
    <row r="10" s="158" customFormat="1" ht="78" customHeight="1" spans="1:15">
      <c r="A10" s="184"/>
      <c r="B10" s="185" t="s">
        <v>31</v>
      </c>
      <c r="C10" s="180" t="s">
        <v>32</v>
      </c>
      <c r="D10" s="180" t="s">
        <v>33</v>
      </c>
      <c r="E10" s="180" t="s">
        <v>34</v>
      </c>
      <c r="F10" s="180">
        <f>附件2新兴!E14+附件3屯城!E16+附件4西昌!E12+附件5坡心!E16+附件6南坤!E16+附件7南吕!E15+附件8枫木!E22+附件9乌坡!E16+附件10.民族!E7</f>
        <v>8947.914211</v>
      </c>
      <c r="G10" s="180">
        <f t="shared" si="0"/>
        <v>779.159211</v>
      </c>
      <c r="H10" s="181">
        <f>附件2新兴!G14+附件3屯城!G16+附件4西昌!G12+附件5坡心!G16+附件6南坤!G16+附件7南吕!G15+附件8枫木!G22+附件9乌坡!G16+附件10.民族!G7</f>
        <v>0</v>
      </c>
      <c r="I10" s="197" t="s">
        <v>16</v>
      </c>
      <c r="J10" s="180">
        <f>附件2新兴!I14+附件3屯城!I16+附件4西昌!I12+附件5坡心!I16+附件6南坤!I16+附件7南吕!I15+附件8枫木!I22+附件9乌坡!I16+附件10.民族!I7</f>
        <v>294.300377</v>
      </c>
      <c r="K10" s="180" t="s">
        <v>23</v>
      </c>
      <c r="L10" s="180">
        <f>附件2新兴!K14+附件3屯城!K16+附件4西昌!K12+附件5坡心!K16+附件6南坤!K16+附件7南吕!K15+附件8枫木!K22+附件9乌坡!K16+附件10.民族!K7</f>
        <v>484.858834</v>
      </c>
      <c r="M10" s="180" t="s">
        <v>24</v>
      </c>
      <c r="N10" s="180" t="s">
        <v>35</v>
      </c>
      <c r="O10" s="180" t="s">
        <v>36</v>
      </c>
    </row>
    <row r="11" s="158" customFormat="1" ht="54" customHeight="1" spans="1:15">
      <c r="A11" s="184"/>
      <c r="B11" s="186"/>
      <c r="C11" s="183" t="s">
        <v>37</v>
      </c>
      <c r="D11" s="180" t="s">
        <v>38</v>
      </c>
      <c r="E11" s="180" t="s">
        <v>39</v>
      </c>
      <c r="F11" s="181">
        <f>附件2新兴!E12+附件3屯城!E14+附件4西昌!E10+附件5坡心!E14+附件6南坤!E13+附件7南吕!E13+附件8枫木!E18+附件9乌坡!E14</f>
        <v>7308.6</v>
      </c>
      <c r="G11" s="180">
        <f t="shared" si="0"/>
        <v>4827.234991</v>
      </c>
      <c r="H11" s="181">
        <f>附件2新兴!G12+附件3屯城!G14+附件4西昌!G10+附件5坡心!G14+附件6南坤!G13+附件7南吕!G13+附件8枫木!G18+附件9乌坡!G14</f>
        <v>2216</v>
      </c>
      <c r="I11" s="197" t="s">
        <v>22</v>
      </c>
      <c r="J11" s="180">
        <f>附件2新兴!I12+附件3屯城!I14+附件4西昌!I10+附件5坡心!I14+附件6南坤!I13+附件7南吕!I13+附件8枫木!I18+附件9乌坡!I14</f>
        <v>2570.943973</v>
      </c>
      <c r="K11" s="180" t="s">
        <v>23</v>
      </c>
      <c r="L11" s="180">
        <f>附件2新兴!K12+附件3屯城!K14+附件4西昌!K10+附件5坡心!K14+附件6南坤!K13+附件7南吕!K13+附件8枫木!K18+附件9乌坡!K14</f>
        <v>40.291018</v>
      </c>
      <c r="M11" s="180" t="s">
        <v>24</v>
      </c>
      <c r="N11" s="180" t="s">
        <v>25</v>
      </c>
      <c r="O11" s="180" t="s">
        <v>26</v>
      </c>
    </row>
    <row r="12" s="158" customFormat="1" ht="60" customHeight="1" spans="1:15">
      <c r="A12" s="184"/>
      <c r="B12" s="186"/>
      <c r="C12" s="183" t="s">
        <v>40</v>
      </c>
      <c r="D12" s="180" t="s">
        <v>41</v>
      </c>
      <c r="E12" s="180" t="s">
        <v>39</v>
      </c>
      <c r="F12" s="181">
        <f>附件2新兴!E23+附件3屯城!E28+附件4西昌!E15+附件5坡心!E23+附件6南坤!E26+附件7南吕!E27+附件8枫木!E28+附件9乌坡!E27</f>
        <v>551</v>
      </c>
      <c r="G12" s="181">
        <f t="shared" si="0"/>
        <v>551</v>
      </c>
      <c r="H12" s="181">
        <f>附件2新兴!G23+附件3屯城!G28+附件4西昌!G15+附件5坡心!G23+附件6南坤!G26+附件7南吕!G27+附件8枫木!G28+附件9乌坡!G27</f>
        <v>0</v>
      </c>
      <c r="I12" s="180" t="s">
        <v>16</v>
      </c>
      <c r="J12" s="180">
        <f>附件2新兴!I23+附件3屯城!I28+附件4西昌!I15+附件5坡心!I23+附件6南坤!I26+附件7南吕!I27+附件8枫木!I28+附件9乌坡!I27</f>
        <v>0</v>
      </c>
      <c r="K12" s="180" t="s">
        <v>16</v>
      </c>
      <c r="L12" s="181">
        <f>附件2新兴!K23+附件3屯城!K28+附件4西昌!K15+附件5坡心!K23+附件6南坤!K26+附件7南吕!K27+附件8枫木!K28+附件9乌坡!K27</f>
        <v>551</v>
      </c>
      <c r="M12" s="180" t="s">
        <v>24</v>
      </c>
      <c r="N12" s="180" t="s">
        <v>25</v>
      </c>
      <c r="O12" s="180" t="s">
        <v>26</v>
      </c>
    </row>
    <row r="13" s="158" customFormat="1" ht="60" customHeight="1" spans="1:15">
      <c r="A13" s="184"/>
      <c r="B13" s="186"/>
      <c r="C13" s="187"/>
      <c r="D13" s="180" t="s">
        <v>42</v>
      </c>
      <c r="E13" s="180" t="s">
        <v>39</v>
      </c>
      <c r="F13" s="181">
        <v>45</v>
      </c>
      <c r="G13" s="181">
        <f t="shared" si="0"/>
        <v>45</v>
      </c>
      <c r="H13" s="181">
        <v>0</v>
      </c>
      <c r="I13" s="180" t="s">
        <v>16</v>
      </c>
      <c r="J13" s="181">
        <v>0</v>
      </c>
      <c r="K13" s="180" t="s">
        <v>16</v>
      </c>
      <c r="L13" s="181">
        <v>45</v>
      </c>
      <c r="M13" s="180" t="s">
        <v>24</v>
      </c>
      <c r="N13" s="180" t="s">
        <v>43</v>
      </c>
      <c r="O13" s="180"/>
    </row>
    <row r="14" s="158" customFormat="1" ht="60" customHeight="1" spans="1:15">
      <c r="A14" s="184"/>
      <c r="B14" s="186"/>
      <c r="C14" s="187"/>
      <c r="D14" s="180" t="s">
        <v>42</v>
      </c>
      <c r="E14" s="180" t="s">
        <v>39</v>
      </c>
      <c r="F14" s="181">
        <v>50</v>
      </c>
      <c r="G14" s="181">
        <f t="shared" si="0"/>
        <v>50</v>
      </c>
      <c r="H14" s="181">
        <v>0</v>
      </c>
      <c r="I14" s="180" t="s">
        <v>16</v>
      </c>
      <c r="J14" s="181">
        <v>0</v>
      </c>
      <c r="K14" s="180" t="s">
        <v>16</v>
      </c>
      <c r="L14" s="181">
        <v>50</v>
      </c>
      <c r="M14" s="180" t="s">
        <v>24</v>
      </c>
      <c r="N14" s="180" t="s">
        <v>44</v>
      </c>
      <c r="O14" s="180"/>
    </row>
    <row r="15" s="158" customFormat="1" ht="60" customHeight="1" spans="1:15">
      <c r="A15" s="188"/>
      <c r="B15" s="186"/>
      <c r="C15" s="189"/>
      <c r="D15" s="180" t="s">
        <v>42</v>
      </c>
      <c r="E15" s="180" t="s">
        <v>39</v>
      </c>
      <c r="F15" s="181">
        <v>50</v>
      </c>
      <c r="G15" s="181">
        <f t="shared" si="0"/>
        <v>50</v>
      </c>
      <c r="H15" s="181">
        <v>0</v>
      </c>
      <c r="I15" s="180" t="s">
        <v>16</v>
      </c>
      <c r="J15" s="181">
        <v>0</v>
      </c>
      <c r="K15" s="180" t="s">
        <v>16</v>
      </c>
      <c r="L15" s="181">
        <v>50</v>
      </c>
      <c r="M15" s="180" t="s">
        <v>24</v>
      </c>
      <c r="N15" s="192" t="s">
        <v>45</v>
      </c>
      <c r="O15" s="180"/>
    </row>
    <row r="16" s="157" customFormat="1" ht="33" customHeight="1" spans="1:15">
      <c r="A16" s="190" t="s">
        <v>46</v>
      </c>
      <c r="B16" s="175" t="s">
        <v>10</v>
      </c>
      <c r="C16" s="175"/>
      <c r="D16" s="175" t="s">
        <v>16</v>
      </c>
      <c r="E16" s="175" t="s">
        <v>16</v>
      </c>
      <c r="F16" s="176">
        <f>SUM(F17:F17)</f>
        <v>315</v>
      </c>
      <c r="G16" s="176">
        <f t="shared" si="0"/>
        <v>315</v>
      </c>
      <c r="H16" s="176">
        <f>H17</f>
        <v>300</v>
      </c>
      <c r="I16" s="176"/>
      <c r="J16" s="176">
        <f>J17</f>
        <v>15</v>
      </c>
      <c r="K16" s="176"/>
      <c r="L16" s="176">
        <f>L17</f>
        <v>0</v>
      </c>
      <c r="M16" s="199"/>
      <c r="N16" s="175"/>
      <c r="O16" s="175"/>
    </row>
    <row r="17" s="159" customFormat="1" ht="82" customHeight="1" spans="1:15">
      <c r="A17" s="191"/>
      <c r="B17" s="137" t="s">
        <v>47</v>
      </c>
      <c r="C17" s="192" t="s">
        <v>48</v>
      </c>
      <c r="D17" s="193" t="s">
        <v>49</v>
      </c>
      <c r="E17" s="192" t="s">
        <v>50</v>
      </c>
      <c r="F17" s="194">
        <v>315</v>
      </c>
      <c r="G17" s="194">
        <f t="shared" si="0"/>
        <v>315</v>
      </c>
      <c r="H17" s="194">
        <v>300</v>
      </c>
      <c r="I17" s="197" t="s">
        <v>22</v>
      </c>
      <c r="J17" s="194">
        <v>15</v>
      </c>
      <c r="K17" s="180" t="s">
        <v>23</v>
      </c>
      <c r="L17" s="194">
        <v>0</v>
      </c>
      <c r="M17" s="192" t="s">
        <v>16</v>
      </c>
      <c r="N17" s="192" t="s">
        <v>45</v>
      </c>
      <c r="O17" s="192" t="s">
        <v>51</v>
      </c>
    </row>
  </sheetData>
  <mergeCells count="18">
    <mergeCell ref="A1:C1"/>
    <mergeCell ref="A2:O2"/>
    <mergeCell ref="D3:F3"/>
    <mergeCell ref="G3:M3"/>
    <mergeCell ref="B5:C5"/>
    <mergeCell ref="B6:C6"/>
    <mergeCell ref="B9:C9"/>
    <mergeCell ref="B16:C16"/>
    <mergeCell ref="A3:A4"/>
    <mergeCell ref="A6:A8"/>
    <mergeCell ref="A9:A15"/>
    <mergeCell ref="A16:A17"/>
    <mergeCell ref="B7:B8"/>
    <mergeCell ref="B10:B15"/>
    <mergeCell ref="C12:C15"/>
    <mergeCell ref="N3:N4"/>
    <mergeCell ref="O3:O4"/>
    <mergeCell ref="B3:C4"/>
  </mergeCells>
  <pageMargins left="0.393055555555556" right="0.275" top="0.511805555555556" bottom="0.550694444444444" header="0.5" footer="0.5"/>
  <pageSetup paperSize="9" scale="61" fitToHeight="0" orientation="landscape" horizontalDpi="600"/>
  <headerFooter/>
  <ignoredErrors>
    <ignoredError sqref="G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3"/>
  <sheetViews>
    <sheetView view="pageBreakPreview" zoomScale="80" zoomScaleNormal="85" workbookViewId="0">
      <pane ySplit="6" topLeftCell="A7" activePane="bottomLeft" state="frozen"/>
      <selection/>
      <selection pane="bottomLeft" activeCell="K6" sqref="K6"/>
    </sheetView>
  </sheetViews>
  <sheetFormatPr defaultColWidth="9" defaultRowHeight="30" customHeight="1"/>
  <cols>
    <col min="1" max="1" width="5.83333333333333" style="3" customWidth="1"/>
    <col min="2" max="2" width="12.962962962963" style="3" customWidth="1"/>
    <col min="3" max="3" width="38.75" style="3" customWidth="1"/>
    <col min="4" max="4" width="30.787037037037" style="3" customWidth="1"/>
    <col min="5" max="5" width="14.7222222222222" style="3" customWidth="1"/>
    <col min="6" max="6" width="13.4722222222222" style="3" customWidth="1"/>
    <col min="7" max="7" width="11.9444444444444" style="3" customWidth="1"/>
    <col min="8" max="8" width="10.6944444444444" style="3" customWidth="1"/>
    <col min="9" max="9" width="13.1944444444444" style="3" customWidth="1"/>
    <col min="10" max="10" width="9.86111111111111" style="3" customWidth="1"/>
    <col min="11" max="11" width="12.6388888888889" style="3" customWidth="1"/>
    <col min="12" max="12" width="10.6944444444444" style="3" customWidth="1"/>
    <col min="13" max="32" width="9" style="3"/>
    <col min="33" max="16384" width="48.2314814814815" style="3"/>
  </cols>
  <sheetData>
    <row r="1" s="1" customFormat="1" customHeight="1" spans="1:16384">
      <c r="A1" s="1" t="s">
        <v>375</v>
      </c>
      <c r="D1" s="3"/>
      <c r="E1" s="3"/>
      <c r="F1" s="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  <c r="XFA1" s="3"/>
      <c r="XFB1" s="3"/>
      <c r="XFC1" s="3"/>
      <c r="XFD1" s="3"/>
    </row>
    <row r="2" s="2" customFormat="1" ht="42" customHeight="1" spans="1:13">
      <c r="A2" s="7" t="s">
        <v>376</v>
      </c>
      <c r="B2" s="7"/>
      <c r="C2" s="7"/>
      <c r="D2" s="7"/>
      <c r="E2" s="8"/>
      <c r="F2" s="9"/>
      <c r="G2" s="8"/>
      <c r="H2" s="8"/>
      <c r="I2" s="8"/>
      <c r="J2" s="8"/>
      <c r="K2" s="8"/>
      <c r="L2" s="8"/>
      <c r="M2" s="8"/>
    </row>
    <row r="3" s="3" customFormat="1" customHeight="1" spans="1:13">
      <c r="A3" s="10" t="s">
        <v>54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="4" customFormat="1" customHeight="1" spans="1:13">
      <c r="A4" s="11" t="s">
        <v>1</v>
      </c>
      <c r="B4" s="11" t="s">
        <v>55</v>
      </c>
      <c r="C4" s="11" t="s">
        <v>56</v>
      </c>
      <c r="D4" s="11" t="s">
        <v>7</v>
      </c>
      <c r="E4" s="12" t="s">
        <v>57</v>
      </c>
      <c r="F4" s="13" t="s">
        <v>58</v>
      </c>
      <c r="G4" s="13"/>
      <c r="H4" s="13"/>
      <c r="I4" s="13"/>
      <c r="J4" s="13"/>
      <c r="K4" s="13"/>
      <c r="L4" s="13"/>
      <c r="M4" s="11" t="s">
        <v>6</v>
      </c>
    </row>
    <row r="5" s="4" customFormat="1" customHeight="1" spans="1:13">
      <c r="A5" s="11"/>
      <c r="B5" s="11"/>
      <c r="C5" s="11"/>
      <c r="D5" s="11"/>
      <c r="E5" s="12"/>
      <c r="F5" s="13" t="s">
        <v>59</v>
      </c>
      <c r="G5" s="14" t="s">
        <v>11</v>
      </c>
      <c r="H5" s="12" t="s">
        <v>12</v>
      </c>
      <c r="I5" s="12" t="s">
        <v>13</v>
      </c>
      <c r="J5" s="12" t="s">
        <v>12</v>
      </c>
      <c r="K5" s="12" t="s">
        <v>14</v>
      </c>
      <c r="L5" s="12" t="s">
        <v>12</v>
      </c>
      <c r="M5" s="11"/>
    </row>
    <row r="6" s="5" customFormat="1" ht="33" customHeight="1" spans="1:13">
      <c r="A6" s="12">
        <f>A13</f>
        <v>6</v>
      </c>
      <c r="B6" s="15" t="s">
        <v>377</v>
      </c>
      <c r="C6" s="16"/>
      <c r="D6" s="12"/>
      <c r="E6" s="12">
        <f>E7</f>
        <v>212.817775</v>
      </c>
      <c r="F6" s="17">
        <f>G6+I6+K6</f>
        <v>11.836907</v>
      </c>
      <c r="G6" s="17">
        <f>G7</f>
        <v>0</v>
      </c>
      <c r="H6" s="17"/>
      <c r="I6" s="17">
        <f>I7</f>
        <v>0</v>
      </c>
      <c r="J6" s="17"/>
      <c r="K6" s="17">
        <f>K7</f>
        <v>11.836907</v>
      </c>
      <c r="L6" s="17"/>
      <c r="M6" s="17"/>
    </row>
    <row r="7" s="5" customFormat="1" ht="38" customHeight="1" spans="1:13">
      <c r="A7" s="18" t="s">
        <v>75</v>
      </c>
      <c r="B7" s="19"/>
      <c r="C7" s="20"/>
      <c r="D7" s="21" t="s">
        <v>59</v>
      </c>
      <c r="E7" s="21">
        <f>SUM(E8:E13)</f>
        <v>212.817775</v>
      </c>
      <c r="F7" s="21">
        <f>G7+I7+K7</f>
        <v>11.836907</v>
      </c>
      <c r="G7" s="21">
        <f>SUM(G8:G13)</f>
        <v>0</v>
      </c>
      <c r="H7" s="21"/>
      <c r="I7" s="21">
        <f>SUM(I8:I13)</f>
        <v>0</v>
      </c>
      <c r="J7" s="21"/>
      <c r="K7" s="21">
        <f>SUM(K8:K13)</f>
        <v>11.836907</v>
      </c>
      <c r="L7" s="17"/>
      <c r="M7" s="17"/>
    </row>
    <row r="8" ht="51" customHeight="1" spans="1:13">
      <c r="A8" s="22">
        <v>1</v>
      </c>
      <c r="B8" s="23" t="s">
        <v>378</v>
      </c>
      <c r="C8" s="24" t="s">
        <v>379</v>
      </c>
      <c r="D8" s="25" t="s">
        <v>380</v>
      </c>
      <c r="E8" s="23">
        <v>57.618252</v>
      </c>
      <c r="F8" s="23">
        <f t="shared" ref="F8:F13" si="0">G8+I8+K8</f>
        <v>2.738883</v>
      </c>
      <c r="G8" s="22">
        <v>0</v>
      </c>
      <c r="H8" s="22" t="s">
        <v>16</v>
      </c>
      <c r="I8" s="22">
        <v>0</v>
      </c>
      <c r="J8" s="22" t="s">
        <v>16</v>
      </c>
      <c r="K8" s="27">
        <v>2.738883</v>
      </c>
      <c r="L8" s="28" t="s">
        <v>24</v>
      </c>
      <c r="M8" s="22"/>
    </row>
    <row r="9" ht="51" customHeight="1" spans="1:13">
      <c r="A9" s="22">
        <v>2</v>
      </c>
      <c r="B9" s="23" t="s">
        <v>378</v>
      </c>
      <c r="C9" s="24" t="s">
        <v>381</v>
      </c>
      <c r="D9" s="26" t="s">
        <v>382</v>
      </c>
      <c r="E9" s="23">
        <v>58.557849</v>
      </c>
      <c r="F9" s="23">
        <f t="shared" si="0"/>
        <v>3.425735</v>
      </c>
      <c r="G9" s="22">
        <v>0</v>
      </c>
      <c r="H9" s="22" t="s">
        <v>16</v>
      </c>
      <c r="I9" s="22">
        <v>0</v>
      </c>
      <c r="J9" s="22" t="s">
        <v>16</v>
      </c>
      <c r="K9" s="27">
        <v>3.425735</v>
      </c>
      <c r="L9" s="28" t="s">
        <v>24</v>
      </c>
      <c r="M9" s="22"/>
    </row>
    <row r="10" ht="40" customHeight="1" spans="1:13">
      <c r="A10" s="22">
        <v>3</v>
      </c>
      <c r="B10" s="23" t="s">
        <v>378</v>
      </c>
      <c r="C10" s="24" t="s">
        <v>383</v>
      </c>
      <c r="D10" s="26" t="s">
        <v>384</v>
      </c>
      <c r="E10" s="23">
        <v>41.752917</v>
      </c>
      <c r="F10" s="23">
        <f t="shared" si="0"/>
        <v>2.404088</v>
      </c>
      <c r="G10" s="22">
        <v>0</v>
      </c>
      <c r="H10" s="22" t="s">
        <v>16</v>
      </c>
      <c r="I10" s="22">
        <v>0</v>
      </c>
      <c r="J10" s="22" t="s">
        <v>16</v>
      </c>
      <c r="K10" s="27">
        <v>2.404088</v>
      </c>
      <c r="L10" s="28" t="s">
        <v>24</v>
      </c>
      <c r="M10" s="22"/>
    </row>
    <row r="11" ht="40" customHeight="1" spans="1:13">
      <c r="A11" s="22">
        <v>4</v>
      </c>
      <c r="B11" s="23" t="s">
        <v>378</v>
      </c>
      <c r="C11" s="24" t="s">
        <v>385</v>
      </c>
      <c r="D11" s="26" t="s">
        <v>386</v>
      </c>
      <c r="E11" s="22">
        <v>14.923334</v>
      </c>
      <c r="F11" s="23">
        <f t="shared" si="0"/>
        <v>0.863076</v>
      </c>
      <c r="G11" s="22">
        <v>0</v>
      </c>
      <c r="H11" s="22" t="s">
        <v>16</v>
      </c>
      <c r="I11" s="22">
        <v>0</v>
      </c>
      <c r="J11" s="22" t="s">
        <v>16</v>
      </c>
      <c r="K11" s="27">
        <v>0.863076</v>
      </c>
      <c r="L11" s="28" t="s">
        <v>24</v>
      </c>
      <c r="M11" s="22"/>
    </row>
    <row r="12" ht="40" customHeight="1" spans="1:13">
      <c r="A12" s="22">
        <v>5</v>
      </c>
      <c r="B12" s="23" t="s">
        <v>378</v>
      </c>
      <c r="C12" s="24" t="s">
        <v>387</v>
      </c>
      <c r="D12" s="26" t="s">
        <v>388</v>
      </c>
      <c r="E12" s="22">
        <v>25.641377</v>
      </c>
      <c r="F12" s="23">
        <f t="shared" si="0"/>
        <v>1.617462</v>
      </c>
      <c r="G12" s="22">
        <v>0</v>
      </c>
      <c r="H12" s="22" t="s">
        <v>16</v>
      </c>
      <c r="I12" s="22">
        <v>0</v>
      </c>
      <c r="J12" s="22" t="s">
        <v>16</v>
      </c>
      <c r="K12" s="27">
        <v>1.617462</v>
      </c>
      <c r="L12" s="28" t="s">
        <v>24</v>
      </c>
      <c r="M12" s="22"/>
    </row>
    <row r="13" ht="40" customHeight="1" spans="1:13">
      <c r="A13" s="22">
        <v>6</v>
      </c>
      <c r="B13" s="23" t="s">
        <v>378</v>
      </c>
      <c r="C13" s="24" t="s">
        <v>389</v>
      </c>
      <c r="D13" s="26" t="s">
        <v>390</v>
      </c>
      <c r="E13" s="22">
        <v>14.324046</v>
      </c>
      <c r="F13" s="23">
        <f t="shared" si="0"/>
        <v>0.787663</v>
      </c>
      <c r="G13" s="22">
        <v>0</v>
      </c>
      <c r="H13" s="22" t="s">
        <v>16</v>
      </c>
      <c r="I13" s="22">
        <v>0</v>
      </c>
      <c r="J13" s="22" t="s">
        <v>16</v>
      </c>
      <c r="K13" s="27">
        <v>0.787663</v>
      </c>
      <c r="L13" s="28" t="s">
        <v>24</v>
      </c>
      <c r="M13" s="22"/>
    </row>
  </sheetData>
  <mergeCells count="12">
    <mergeCell ref="A1:C1"/>
    <mergeCell ref="A2:M2"/>
    <mergeCell ref="A3:M3"/>
    <mergeCell ref="F4:L4"/>
    <mergeCell ref="B6:C6"/>
    <mergeCell ref="A7:C7"/>
    <mergeCell ref="A4:A5"/>
    <mergeCell ref="B4:B5"/>
    <mergeCell ref="C4:C5"/>
    <mergeCell ref="D4:D5"/>
    <mergeCell ref="E4:E5"/>
    <mergeCell ref="M4:M5"/>
  </mergeCells>
  <pageMargins left="0.354166666666667" right="0.0784722222222222" top="0.275" bottom="0" header="0.275" footer="0.118055555555556"/>
  <pageSetup paperSize="9" scale="7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view="pageBreakPreview" zoomScale="90" zoomScaleNormal="90" workbookViewId="0">
      <pane ySplit="6" topLeftCell="A19" activePane="bottomLeft" state="frozen"/>
      <selection/>
      <selection pane="bottomLeft" activeCell="K23" sqref="K23"/>
    </sheetView>
  </sheetViews>
  <sheetFormatPr defaultColWidth="9" defaultRowHeight="30" customHeight="1"/>
  <cols>
    <col min="1" max="1" width="4.16666666666667" style="71" customWidth="1"/>
    <col min="2" max="2" width="17.0277777777778" style="71" customWidth="1"/>
    <col min="3" max="3" width="20.462962962963" style="71" customWidth="1"/>
    <col min="4" max="4" width="22.8055555555556" style="71" customWidth="1"/>
    <col min="5" max="5" width="12.7777777777778" style="71" customWidth="1"/>
    <col min="6" max="6" width="15.5462962962963" style="71" customWidth="1"/>
    <col min="7" max="7" width="11.25" style="71" customWidth="1"/>
    <col min="8" max="8" width="14.7222222222222" style="71" customWidth="1"/>
    <col min="9" max="9" width="10.8333333333333" style="71" customWidth="1"/>
    <col min="10" max="10" width="15.4074074074074" style="71" customWidth="1"/>
    <col min="11" max="11" width="11.5277777777778" style="71" customWidth="1"/>
    <col min="12" max="12" width="10.8333333333333" style="71" customWidth="1"/>
    <col min="13" max="13" width="6.52777777777778" style="65" customWidth="1"/>
    <col min="14" max="16384" width="9" style="65"/>
  </cols>
  <sheetData>
    <row r="1" s="71" customFormat="1" ht="25" customHeight="1" spans="1:12">
      <c r="A1" s="148" t="s">
        <v>52</v>
      </c>
      <c r="B1" s="148"/>
      <c r="G1" s="65"/>
      <c r="H1" s="69"/>
      <c r="I1" s="65"/>
      <c r="J1" s="69"/>
      <c r="K1" s="65"/>
      <c r="L1" s="65"/>
    </row>
    <row r="2" s="144" customFormat="1" ht="35" customHeight="1" spans="1:13">
      <c r="A2" s="149" t="s">
        <v>53</v>
      </c>
      <c r="B2" s="149"/>
      <c r="C2" s="149"/>
      <c r="D2" s="149"/>
      <c r="E2" s="149"/>
      <c r="F2" s="149"/>
      <c r="G2" s="81"/>
      <c r="H2" s="81"/>
      <c r="I2" s="81"/>
      <c r="J2" s="81"/>
      <c r="K2" s="81"/>
      <c r="L2" s="81"/>
      <c r="M2" s="149"/>
    </row>
    <row r="3" s="71" customFormat="1" ht="29" customHeight="1" spans="1:13">
      <c r="A3" s="41" t="s">
        <v>54</v>
      </c>
      <c r="B3" s="41"/>
      <c r="C3" s="41"/>
      <c r="D3" s="41"/>
      <c r="E3" s="41"/>
      <c r="F3" s="41"/>
      <c r="G3" s="41"/>
      <c r="H3" s="93"/>
      <c r="I3" s="41"/>
      <c r="J3" s="93"/>
      <c r="K3" s="41"/>
      <c r="L3" s="41"/>
      <c r="M3" s="41"/>
    </row>
    <row r="4" s="145" customFormat="1" ht="36" customHeight="1" spans="1:13">
      <c r="A4" s="43" t="s">
        <v>1</v>
      </c>
      <c r="B4" s="43" t="s">
        <v>55</v>
      </c>
      <c r="C4" s="43" t="s">
        <v>56</v>
      </c>
      <c r="D4" s="43" t="s">
        <v>7</v>
      </c>
      <c r="E4" s="43" t="s">
        <v>57</v>
      </c>
      <c r="F4" s="44" t="s">
        <v>58</v>
      </c>
      <c r="G4" s="44"/>
      <c r="H4" s="44"/>
      <c r="I4" s="44"/>
      <c r="J4" s="44"/>
      <c r="K4" s="44"/>
      <c r="L4" s="44"/>
      <c r="M4" s="43" t="s">
        <v>6</v>
      </c>
    </row>
    <row r="5" s="145" customFormat="1" ht="36" customHeight="1" spans="1:13">
      <c r="A5" s="43"/>
      <c r="B5" s="43"/>
      <c r="C5" s="43"/>
      <c r="D5" s="43"/>
      <c r="E5" s="43"/>
      <c r="F5" s="44" t="s">
        <v>59</v>
      </c>
      <c r="G5" s="45" t="s">
        <v>11</v>
      </c>
      <c r="H5" s="43" t="s">
        <v>12</v>
      </c>
      <c r="I5" s="43" t="s">
        <v>13</v>
      </c>
      <c r="J5" s="43" t="s">
        <v>12</v>
      </c>
      <c r="K5" s="43" t="s">
        <v>14</v>
      </c>
      <c r="L5" s="43" t="s">
        <v>12</v>
      </c>
      <c r="M5" s="43"/>
    </row>
    <row r="6" s="33" customFormat="1" ht="40" customHeight="1" spans="1:13">
      <c r="A6" s="43">
        <f>A8+A11+A13+A22+A24</f>
        <v>13</v>
      </c>
      <c r="B6" s="95" t="s">
        <v>60</v>
      </c>
      <c r="C6" s="103"/>
      <c r="D6" s="43"/>
      <c r="E6" s="43">
        <f>E9+E12+E14+E23</f>
        <v>1468.838389</v>
      </c>
      <c r="F6" s="142">
        <f>F7+F9+F12+F14+F23</f>
        <v>1288.986929</v>
      </c>
      <c r="G6" s="43">
        <f>G7+G9+G12+G14+G23</f>
        <v>710</v>
      </c>
      <c r="H6" s="43"/>
      <c r="I6" s="43">
        <f>I7+I9+I12+I14+I23</f>
        <v>489</v>
      </c>
      <c r="J6" s="43"/>
      <c r="K6" s="43">
        <f>K7+K9+K12+K14+K23</f>
        <v>89.986929</v>
      </c>
      <c r="L6" s="43"/>
      <c r="M6" s="50"/>
    </row>
    <row r="7" s="79" customFormat="1" customHeight="1" spans="1:13">
      <c r="A7" s="50" t="s">
        <v>61</v>
      </c>
      <c r="B7" s="50"/>
      <c r="C7" s="50"/>
      <c r="D7" s="48" t="s">
        <v>59</v>
      </c>
      <c r="E7" s="50">
        <f>SUM(E8:E8)</f>
        <v>600</v>
      </c>
      <c r="F7" s="46">
        <f>G7+I7+K7</f>
        <v>600</v>
      </c>
      <c r="G7" s="50">
        <f>G8</f>
        <v>400</v>
      </c>
      <c r="H7" s="50"/>
      <c r="I7" s="50">
        <f>I8</f>
        <v>200</v>
      </c>
      <c r="J7" s="50"/>
      <c r="K7" s="50">
        <f>K8</f>
        <v>0</v>
      </c>
      <c r="L7" s="50"/>
      <c r="M7" s="50"/>
    </row>
    <row r="8" s="79" customFormat="1" ht="74" customHeight="1" spans="1:13">
      <c r="A8" s="56">
        <v>1</v>
      </c>
      <c r="B8" s="56" t="s">
        <v>62</v>
      </c>
      <c r="C8" s="56" t="s">
        <v>63</v>
      </c>
      <c r="D8" s="56" t="s">
        <v>64</v>
      </c>
      <c r="E8" s="56">
        <v>600</v>
      </c>
      <c r="F8" s="56">
        <f>G8+I8+K8</f>
        <v>600</v>
      </c>
      <c r="G8" s="56">
        <v>400</v>
      </c>
      <c r="H8" s="59" t="s">
        <v>22</v>
      </c>
      <c r="I8" s="56">
        <v>200</v>
      </c>
      <c r="J8" s="52" t="s">
        <v>23</v>
      </c>
      <c r="K8" s="22">
        <v>0</v>
      </c>
      <c r="L8" s="75" t="s">
        <v>16</v>
      </c>
      <c r="M8" s="56"/>
    </row>
    <row r="9" s="34" customFormat="1" ht="40" customHeight="1" spans="1:13">
      <c r="A9" s="50" t="s">
        <v>65</v>
      </c>
      <c r="B9" s="50"/>
      <c r="C9" s="50"/>
      <c r="D9" s="50" t="s">
        <v>59</v>
      </c>
      <c r="E9" s="51">
        <f>E10+E11</f>
        <v>119</v>
      </c>
      <c r="F9" s="50">
        <f>F10+F11</f>
        <v>119</v>
      </c>
      <c r="G9" s="51">
        <f>G10+G11</f>
        <v>110</v>
      </c>
      <c r="H9" s="51"/>
      <c r="I9" s="51">
        <f>I10+I11</f>
        <v>9</v>
      </c>
      <c r="J9" s="51"/>
      <c r="K9" s="51">
        <f>K10+K11</f>
        <v>0</v>
      </c>
      <c r="L9" s="51"/>
      <c r="M9" s="56"/>
    </row>
    <row r="10" s="34" customFormat="1" ht="40" customHeight="1" spans="1:13">
      <c r="A10" s="56">
        <v>1</v>
      </c>
      <c r="B10" s="56" t="s">
        <v>66</v>
      </c>
      <c r="C10" s="56" t="s">
        <v>67</v>
      </c>
      <c r="D10" s="56" t="s">
        <v>68</v>
      </c>
      <c r="E10" s="56">
        <v>24</v>
      </c>
      <c r="F10" s="56">
        <f t="shared" ref="F9:F17" si="0">G10+I10+K10</f>
        <v>24</v>
      </c>
      <c r="G10" s="52">
        <v>20</v>
      </c>
      <c r="H10" s="59" t="s">
        <v>22</v>
      </c>
      <c r="I10" s="61">
        <v>4</v>
      </c>
      <c r="J10" s="52" t="s">
        <v>23</v>
      </c>
      <c r="K10" s="22">
        <v>0</v>
      </c>
      <c r="L10" s="75" t="s">
        <v>16</v>
      </c>
      <c r="M10" s="56"/>
    </row>
    <row r="11" s="34" customFormat="1" ht="40" customHeight="1" spans="1:13">
      <c r="A11" s="56">
        <v>2</v>
      </c>
      <c r="B11" s="56" t="s">
        <v>66</v>
      </c>
      <c r="C11" s="56" t="s">
        <v>69</v>
      </c>
      <c r="D11" s="56" t="s">
        <v>70</v>
      </c>
      <c r="E11" s="56">
        <v>95</v>
      </c>
      <c r="F11" s="56">
        <f t="shared" si="0"/>
        <v>95</v>
      </c>
      <c r="G11" s="52">
        <v>90</v>
      </c>
      <c r="H11" s="59" t="s">
        <v>22</v>
      </c>
      <c r="I11" s="61">
        <v>5</v>
      </c>
      <c r="J11" s="52" t="s">
        <v>23</v>
      </c>
      <c r="K11" s="22">
        <v>0</v>
      </c>
      <c r="L11" s="75" t="s">
        <v>16</v>
      </c>
      <c r="M11" s="56"/>
    </row>
    <row r="12" s="5" customFormat="1" ht="40" customHeight="1" spans="1:13">
      <c r="A12" s="17" t="s">
        <v>71</v>
      </c>
      <c r="B12" s="17"/>
      <c r="C12" s="17"/>
      <c r="D12" s="17" t="s">
        <v>59</v>
      </c>
      <c r="E12" s="17">
        <f>SUM(E13:E13)</f>
        <v>600</v>
      </c>
      <c r="F12" s="17">
        <f t="shared" si="0"/>
        <v>480</v>
      </c>
      <c r="G12" s="17">
        <f>SUM(G13:G13)</f>
        <v>200</v>
      </c>
      <c r="H12" s="17"/>
      <c r="I12" s="17">
        <f>SUM(I13:I13)</f>
        <v>280</v>
      </c>
      <c r="J12" s="17"/>
      <c r="K12" s="17">
        <f>SUM(K13:K13)</f>
        <v>0</v>
      </c>
      <c r="L12" s="17"/>
      <c r="M12" s="17"/>
    </row>
    <row r="13" s="5" customFormat="1" ht="48" customHeight="1" spans="1:13">
      <c r="A13" s="23">
        <v>1</v>
      </c>
      <c r="B13" s="84" t="s">
        <v>72</v>
      </c>
      <c r="C13" s="23" t="s">
        <v>73</v>
      </c>
      <c r="D13" s="23" t="s">
        <v>74</v>
      </c>
      <c r="E13" s="150">
        <v>600</v>
      </c>
      <c r="F13" s="22">
        <f t="shared" si="0"/>
        <v>480</v>
      </c>
      <c r="G13" s="22">
        <v>200</v>
      </c>
      <c r="H13" s="151" t="s">
        <v>22</v>
      </c>
      <c r="I13" s="22">
        <v>280</v>
      </c>
      <c r="J13" s="22" t="s">
        <v>23</v>
      </c>
      <c r="K13" s="22">
        <v>0</v>
      </c>
      <c r="L13" s="75" t="s">
        <v>16</v>
      </c>
      <c r="M13" s="17"/>
    </row>
    <row r="14" s="146" customFormat="1" ht="40" customHeight="1" spans="1:13">
      <c r="A14" s="12" t="s">
        <v>75</v>
      </c>
      <c r="B14" s="12"/>
      <c r="C14" s="12"/>
      <c r="D14" s="12" t="s">
        <v>59</v>
      </c>
      <c r="E14" s="21">
        <f>SUM(E15:E22)</f>
        <v>679.838389</v>
      </c>
      <c r="F14" s="21">
        <f t="shared" ref="F14:F24" si="1">G14+I14+K14</f>
        <v>19.986929</v>
      </c>
      <c r="G14" s="21">
        <f>SUM(G15:G22)</f>
        <v>0</v>
      </c>
      <c r="H14" s="21"/>
      <c r="I14" s="21">
        <f>SUM(I15:I22)</f>
        <v>0</v>
      </c>
      <c r="J14" s="21"/>
      <c r="K14" s="21">
        <f>SUM(K15:K22)</f>
        <v>19.986929</v>
      </c>
      <c r="L14" s="21"/>
      <c r="M14" s="21"/>
    </row>
    <row r="15" s="147" customFormat="1" ht="40" customHeight="1" spans="1:13">
      <c r="A15" s="152">
        <v>1</v>
      </c>
      <c r="B15" s="152" t="s">
        <v>76</v>
      </c>
      <c r="C15" s="152" t="s">
        <v>77</v>
      </c>
      <c r="D15" s="152" t="s">
        <v>78</v>
      </c>
      <c r="E15" s="152">
        <v>186.275028</v>
      </c>
      <c r="F15" s="152">
        <f t="shared" si="1"/>
        <v>5.58421</v>
      </c>
      <c r="G15" s="152">
        <v>0</v>
      </c>
      <c r="H15" s="152" t="s">
        <v>16</v>
      </c>
      <c r="I15" s="152">
        <v>0</v>
      </c>
      <c r="J15" s="152" t="s">
        <v>16</v>
      </c>
      <c r="K15" s="152">
        <v>5.58421</v>
      </c>
      <c r="L15" s="28" t="s">
        <v>24</v>
      </c>
      <c r="M15" s="22"/>
    </row>
    <row r="16" s="147" customFormat="1" ht="40" customHeight="1" spans="1:13">
      <c r="A16" s="152">
        <v>2</v>
      </c>
      <c r="B16" s="152" t="s">
        <v>79</v>
      </c>
      <c r="C16" s="152" t="s">
        <v>80</v>
      </c>
      <c r="D16" s="152" t="s">
        <v>81</v>
      </c>
      <c r="E16" s="152">
        <v>88.628628</v>
      </c>
      <c r="F16" s="152">
        <f t="shared" si="1"/>
        <v>2.65666</v>
      </c>
      <c r="G16" s="152">
        <v>0</v>
      </c>
      <c r="H16" s="152" t="s">
        <v>16</v>
      </c>
      <c r="I16" s="152">
        <v>0</v>
      </c>
      <c r="J16" s="152" t="s">
        <v>16</v>
      </c>
      <c r="K16" s="152">
        <v>2.65666</v>
      </c>
      <c r="L16" s="28" t="s">
        <v>24</v>
      </c>
      <c r="M16" s="22"/>
    </row>
    <row r="17" s="147" customFormat="1" ht="40" customHeight="1" spans="1:13">
      <c r="A17" s="152">
        <v>3</v>
      </c>
      <c r="B17" s="152" t="s">
        <v>82</v>
      </c>
      <c r="C17" s="152" t="s">
        <v>83</v>
      </c>
      <c r="D17" s="152" t="s">
        <v>84</v>
      </c>
      <c r="E17" s="152">
        <v>55.896389</v>
      </c>
      <c r="F17" s="152">
        <f t="shared" si="1"/>
        <v>1.68234</v>
      </c>
      <c r="G17" s="152">
        <v>0</v>
      </c>
      <c r="H17" s="152" t="s">
        <v>16</v>
      </c>
      <c r="I17" s="152">
        <v>0</v>
      </c>
      <c r="J17" s="152" t="s">
        <v>16</v>
      </c>
      <c r="K17" s="152">
        <v>1.68234</v>
      </c>
      <c r="L17" s="28" t="s">
        <v>24</v>
      </c>
      <c r="M17" s="22"/>
    </row>
    <row r="18" s="147" customFormat="1" ht="40" customHeight="1" spans="1:13">
      <c r="A18" s="152">
        <v>4</v>
      </c>
      <c r="B18" s="152" t="s">
        <v>85</v>
      </c>
      <c r="C18" s="152" t="s">
        <v>86</v>
      </c>
      <c r="D18" s="152" t="s">
        <v>87</v>
      </c>
      <c r="E18" s="152">
        <v>151.156226</v>
      </c>
      <c r="F18" s="152">
        <f t="shared" si="1"/>
        <v>4.47891</v>
      </c>
      <c r="G18" s="152">
        <v>0</v>
      </c>
      <c r="H18" s="152" t="s">
        <v>16</v>
      </c>
      <c r="I18" s="152">
        <v>0</v>
      </c>
      <c r="J18" s="152" t="s">
        <v>16</v>
      </c>
      <c r="K18" s="152">
        <v>4.47891</v>
      </c>
      <c r="L18" s="28" t="s">
        <v>24</v>
      </c>
      <c r="M18" s="22"/>
    </row>
    <row r="19" s="147" customFormat="1" ht="44" customHeight="1" spans="1:13">
      <c r="A19" s="152">
        <v>5</v>
      </c>
      <c r="B19" s="152" t="s">
        <v>88</v>
      </c>
      <c r="C19" s="152" t="s">
        <v>89</v>
      </c>
      <c r="D19" s="152" t="s">
        <v>90</v>
      </c>
      <c r="E19" s="152">
        <v>165.721651</v>
      </c>
      <c r="F19" s="152">
        <f t="shared" si="1"/>
        <v>4.843003</v>
      </c>
      <c r="G19" s="152">
        <v>0</v>
      </c>
      <c r="H19" s="152" t="s">
        <v>16</v>
      </c>
      <c r="I19" s="152">
        <v>0</v>
      </c>
      <c r="J19" s="152" t="s">
        <v>16</v>
      </c>
      <c r="K19" s="152">
        <v>4.843003</v>
      </c>
      <c r="L19" s="28" t="s">
        <v>24</v>
      </c>
      <c r="M19" s="22"/>
    </row>
    <row r="20" s="147" customFormat="1" ht="40" customHeight="1" spans="1:13">
      <c r="A20" s="152">
        <v>6</v>
      </c>
      <c r="B20" s="152" t="s">
        <v>76</v>
      </c>
      <c r="C20" s="152" t="s">
        <v>91</v>
      </c>
      <c r="D20" s="152" t="s">
        <v>92</v>
      </c>
      <c r="E20" s="152">
        <v>11.889628</v>
      </c>
      <c r="F20" s="152">
        <f t="shared" si="1"/>
        <v>0.288839</v>
      </c>
      <c r="G20" s="152">
        <v>0</v>
      </c>
      <c r="H20" s="152" t="s">
        <v>16</v>
      </c>
      <c r="I20" s="152">
        <v>0</v>
      </c>
      <c r="J20" s="152" t="s">
        <v>16</v>
      </c>
      <c r="K20" s="152">
        <v>0.288839</v>
      </c>
      <c r="L20" s="28" t="s">
        <v>24</v>
      </c>
      <c r="M20" s="22"/>
    </row>
    <row r="21" s="147" customFormat="1" ht="40" customHeight="1" spans="1:13">
      <c r="A21" s="152">
        <v>7</v>
      </c>
      <c r="B21" s="152" t="s">
        <v>93</v>
      </c>
      <c r="C21" s="152" t="s">
        <v>94</v>
      </c>
      <c r="D21" s="152" t="s">
        <v>95</v>
      </c>
      <c r="E21" s="152">
        <v>7.523643</v>
      </c>
      <c r="F21" s="152">
        <f t="shared" si="1"/>
        <v>0.166769</v>
      </c>
      <c r="G21" s="152">
        <v>0</v>
      </c>
      <c r="H21" s="152" t="s">
        <v>16</v>
      </c>
      <c r="I21" s="152">
        <v>0</v>
      </c>
      <c r="J21" s="152" t="s">
        <v>16</v>
      </c>
      <c r="K21" s="152">
        <v>0.166769</v>
      </c>
      <c r="L21" s="28" t="s">
        <v>24</v>
      </c>
      <c r="M21" s="22"/>
    </row>
    <row r="22" s="147" customFormat="1" ht="40" customHeight="1" spans="1:13">
      <c r="A22" s="152">
        <v>8</v>
      </c>
      <c r="B22" s="152" t="s">
        <v>96</v>
      </c>
      <c r="C22" s="152" t="s">
        <v>97</v>
      </c>
      <c r="D22" s="152" t="s">
        <v>98</v>
      </c>
      <c r="E22" s="152">
        <v>12.747196</v>
      </c>
      <c r="F22" s="152">
        <f t="shared" si="1"/>
        <v>0.286198</v>
      </c>
      <c r="G22" s="152">
        <v>0</v>
      </c>
      <c r="H22" s="152" t="s">
        <v>16</v>
      </c>
      <c r="I22" s="152">
        <v>0</v>
      </c>
      <c r="J22" s="152" t="s">
        <v>16</v>
      </c>
      <c r="K22" s="152">
        <v>0.286198</v>
      </c>
      <c r="L22" s="28" t="s">
        <v>24</v>
      </c>
      <c r="M22" s="22"/>
    </row>
    <row r="23" s="33" customFormat="1" ht="40" customHeight="1" spans="1:13">
      <c r="A23" s="50" t="s">
        <v>40</v>
      </c>
      <c r="B23" s="50"/>
      <c r="C23" s="50"/>
      <c r="D23" s="50" t="s">
        <v>59</v>
      </c>
      <c r="E23" s="50">
        <f>E24</f>
        <v>70</v>
      </c>
      <c r="F23" s="50">
        <f t="shared" si="1"/>
        <v>70</v>
      </c>
      <c r="G23" s="50">
        <f>G24</f>
        <v>0</v>
      </c>
      <c r="H23" s="50"/>
      <c r="I23" s="50">
        <f>I24</f>
        <v>0</v>
      </c>
      <c r="J23" s="50"/>
      <c r="K23" s="50">
        <f>K24</f>
        <v>70</v>
      </c>
      <c r="L23" s="50"/>
      <c r="M23" s="50"/>
    </row>
    <row r="24" s="69" customFormat="1" ht="41" customHeight="1" spans="1:13">
      <c r="A24" s="56">
        <v>1</v>
      </c>
      <c r="B24" s="132" t="s">
        <v>66</v>
      </c>
      <c r="C24" s="56" t="s">
        <v>99</v>
      </c>
      <c r="D24" s="54" t="s">
        <v>100</v>
      </c>
      <c r="E24" s="56">
        <v>70</v>
      </c>
      <c r="F24" s="56">
        <f t="shared" si="1"/>
        <v>70</v>
      </c>
      <c r="G24" s="61">
        <v>0</v>
      </c>
      <c r="H24" s="55" t="s">
        <v>16</v>
      </c>
      <c r="I24" s="61">
        <v>0</v>
      </c>
      <c r="J24" s="55" t="s">
        <v>16</v>
      </c>
      <c r="K24" s="56">
        <v>70</v>
      </c>
      <c r="L24" s="28" t="s">
        <v>24</v>
      </c>
      <c r="M24" s="52"/>
    </row>
  </sheetData>
  <mergeCells count="16">
    <mergeCell ref="A1:B1"/>
    <mergeCell ref="A2:M2"/>
    <mergeCell ref="A3:M3"/>
    <mergeCell ref="F4:L4"/>
    <mergeCell ref="B6:C6"/>
    <mergeCell ref="A7:C7"/>
    <mergeCell ref="A9:C9"/>
    <mergeCell ref="A12:C12"/>
    <mergeCell ref="A14:C14"/>
    <mergeCell ref="A23:C23"/>
    <mergeCell ref="A4:A5"/>
    <mergeCell ref="B4:B5"/>
    <mergeCell ref="C4:C5"/>
    <mergeCell ref="D4:D5"/>
    <mergeCell ref="E4:E5"/>
    <mergeCell ref="M4:M5"/>
  </mergeCells>
  <pageMargins left="0.393055555555556" right="0" top="0.472222222222222" bottom="0.354166666666667" header="0.5" footer="0.314583333333333"/>
  <pageSetup paperSize="9" scale="57" fitToHeight="0" orientation="portrait" horizontalDpi="600"/>
  <headerFooter/>
  <ignoredErrors>
    <ignoredError sqref="F6 F14 F9 F12 F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view="pageBreakPreview" zoomScale="80" zoomScaleNormal="90" workbookViewId="0">
      <pane ySplit="6" topLeftCell="A25" activePane="bottomLeft" state="frozen"/>
      <selection/>
      <selection pane="bottomLeft" activeCell="K28" sqref="K28"/>
    </sheetView>
  </sheetViews>
  <sheetFormatPr defaultColWidth="9" defaultRowHeight="30" customHeight="1"/>
  <cols>
    <col min="1" max="1" width="3.7962962962963" style="110" customWidth="1"/>
    <col min="2" max="2" width="30.1481481481481" style="110" customWidth="1"/>
    <col min="3" max="3" width="22.3425925925926" style="110" customWidth="1"/>
    <col min="4" max="4" width="24.8425925925926" style="110" customWidth="1"/>
    <col min="5" max="5" width="13.3333333333333" style="110" customWidth="1"/>
    <col min="6" max="6" width="13.9907407407407" style="110" customWidth="1"/>
    <col min="7" max="7" width="11.8888888888889" style="110" customWidth="1"/>
    <col min="8" max="8" width="17.1851851851852" style="110" customWidth="1"/>
    <col min="9" max="9" width="12.537037037037" style="110" customWidth="1"/>
    <col min="10" max="10" width="15.3148148148148" style="110" customWidth="1"/>
    <col min="11" max="11" width="13.0462962962963" style="110" customWidth="1"/>
    <col min="12" max="12" width="11.8981481481481" style="110" customWidth="1"/>
    <col min="13" max="13" width="24.3703703703704" style="110" customWidth="1"/>
    <col min="14" max="14" width="9" style="110"/>
    <col min="15" max="15" width="11.5833333333333" style="110" customWidth="1"/>
    <col min="16" max="16" width="9" style="110"/>
    <col min="17" max="17" width="14.1203703703704" style="110" customWidth="1"/>
    <col min="18" max="32" width="9" style="110"/>
    <col min="33" max="16384" width="17.3796296296296" style="110"/>
  </cols>
  <sheetData>
    <row r="1" s="110" customFormat="1" customHeight="1" spans="1:10">
      <c r="A1" s="120" t="s">
        <v>101</v>
      </c>
      <c r="B1" s="120"/>
      <c r="C1" s="120"/>
      <c r="F1" s="6"/>
      <c r="H1" s="121"/>
      <c r="J1" s="121"/>
    </row>
    <row r="2" s="111" customFormat="1" ht="41" customHeight="1" spans="1:13">
      <c r="A2" s="7" t="s">
        <v>102</v>
      </c>
      <c r="B2" s="7"/>
      <c r="C2" s="7"/>
      <c r="D2" s="7"/>
      <c r="E2" s="8"/>
      <c r="F2" s="9"/>
      <c r="G2" s="8"/>
      <c r="H2" s="8"/>
      <c r="I2" s="8"/>
      <c r="J2" s="8"/>
      <c r="K2" s="8"/>
      <c r="L2" s="8"/>
      <c r="M2" s="8"/>
    </row>
    <row r="3" s="138" customFormat="1" customHeight="1" spans="1:13">
      <c r="A3" s="10" t="s">
        <v>54</v>
      </c>
      <c r="B3" s="10"/>
      <c r="C3" s="10"/>
      <c r="D3" s="10"/>
      <c r="E3" s="10"/>
      <c r="F3" s="10"/>
      <c r="G3" s="10"/>
      <c r="H3" s="123"/>
      <c r="I3" s="10"/>
      <c r="J3" s="123"/>
      <c r="K3" s="10"/>
      <c r="L3" s="10"/>
      <c r="M3" s="10"/>
    </row>
    <row r="4" s="139" customFormat="1" ht="31" customHeight="1" spans="1:13">
      <c r="A4" s="42" t="s">
        <v>1</v>
      </c>
      <c r="B4" s="42" t="s">
        <v>55</v>
      </c>
      <c r="C4" s="42" t="s">
        <v>56</v>
      </c>
      <c r="D4" s="42" t="s">
        <v>7</v>
      </c>
      <c r="E4" s="43" t="s">
        <v>57</v>
      </c>
      <c r="F4" s="44" t="s">
        <v>58</v>
      </c>
      <c r="G4" s="44"/>
      <c r="H4" s="44"/>
      <c r="I4" s="44"/>
      <c r="J4" s="44"/>
      <c r="K4" s="44"/>
      <c r="L4" s="44"/>
      <c r="M4" s="42" t="s">
        <v>6</v>
      </c>
    </row>
    <row r="5" s="139" customFormat="1" ht="38" customHeight="1" spans="1:13">
      <c r="A5" s="42"/>
      <c r="B5" s="42"/>
      <c r="C5" s="42"/>
      <c r="D5" s="42"/>
      <c r="E5" s="43"/>
      <c r="F5" s="44" t="s">
        <v>103</v>
      </c>
      <c r="G5" s="45" t="s">
        <v>11</v>
      </c>
      <c r="H5" s="43" t="s">
        <v>12</v>
      </c>
      <c r="I5" s="43" t="s">
        <v>13</v>
      </c>
      <c r="J5" s="43" t="s">
        <v>12</v>
      </c>
      <c r="K5" s="43" t="s">
        <v>14</v>
      </c>
      <c r="L5" s="43" t="s">
        <v>12</v>
      </c>
      <c r="M5" s="42"/>
    </row>
    <row r="6" s="139" customFormat="1" ht="32" customHeight="1" spans="1:13">
      <c r="A6" s="42">
        <f>A10+A13+A15+A27+A29</f>
        <v>18</v>
      </c>
      <c r="B6" s="42" t="s">
        <v>60</v>
      </c>
      <c r="C6" s="42"/>
      <c r="D6" s="42"/>
      <c r="E6" s="42">
        <f>E11+E14+E16+E28+E7</f>
        <v>4049.718195</v>
      </c>
      <c r="F6" s="46">
        <f t="shared" ref="F6:F17" si="0">G6+I6+K6</f>
        <v>2488.857886</v>
      </c>
      <c r="G6" s="46">
        <f>G7+G11+G14+G16+G28</f>
        <v>1402</v>
      </c>
      <c r="H6" s="46"/>
      <c r="I6" s="46">
        <f>I7+I11+I14+I16+I28</f>
        <v>898</v>
      </c>
      <c r="J6" s="46"/>
      <c r="K6" s="46">
        <f>K7+K11+K14+K16+K28</f>
        <v>188.857886</v>
      </c>
      <c r="L6" s="46"/>
      <c r="M6" s="46"/>
    </row>
    <row r="7" s="79" customFormat="1" customHeight="1" spans="1:13">
      <c r="A7" s="50" t="s">
        <v>61</v>
      </c>
      <c r="B7" s="50"/>
      <c r="C7" s="50"/>
      <c r="D7" s="48" t="s">
        <v>59</v>
      </c>
      <c r="E7" s="50">
        <f>SUM(E8:E10)</f>
        <v>1700</v>
      </c>
      <c r="F7" s="46">
        <f>SUM(F8:F10)</f>
        <v>1700</v>
      </c>
      <c r="G7" s="50">
        <f>SUM(G8:G10)</f>
        <v>1000</v>
      </c>
      <c r="H7" s="50"/>
      <c r="I7" s="50">
        <f>SUM(I8:I10)</f>
        <v>680</v>
      </c>
      <c r="J7" s="50"/>
      <c r="K7" s="50">
        <f>SUM(K8:K10)</f>
        <v>20</v>
      </c>
      <c r="L7" s="50"/>
      <c r="M7" s="50"/>
    </row>
    <row r="8" s="79" customFormat="1" ht="106" customHeight="1" spans="1:13">
      <c r="A8" s="56">
        <v>1</v>
      </c>
      <c r="B8" s="56" t="s">
        <v>104</v>
      </c>
      <c r="C8" s="56" t="s">
        <v>105</v>
      </c>
      <c r="D8" s="56" t="s">
        <v>106</v>
      </c>
      <c r="E8" s="56">
        <v>500</v>
      </c>
      <c r="F8" s="56">
        <f t="shared" si="0"/>
        <v>500</v>
      </c>
      <c r="G8" s="56">
        <v>400</v>
      </c>
      <c r="H8" s="59" t="s">
        <v>22</v>
      </c>
      <c r="I8" s="56">
        <v>80</v>
      </c>
      <c r="J8" s="52" t="s">
        <v>23</v>
      </c>
      <c r="K8" s="56">
        <v>20</v>
      </c>
      <c r="L8" s="28" t="s">
        <v>24</v>
      </c>
      <c r="M8" s="56" t="s">
        <v>107</v>
      </c>
    </row>
    <row r="9" s="79" customFormat="1" ht="60" customHeight="1" spans="1:13">
      <c r="A9" s="56">
        <v>2</v>
      </c>
      <c r="B9" s="56" t="s">
        <v>108</v>
      </c>
      <c r="C9" s="56" t="s">
        <v>109</v>
      </c>
      <c r="D9" s="56" t="s">
        <v>64</v>
      </c>
      <c r="E9" s="56">
        <v>700</v>
      </c>
      <c r="F9" s="56">
        <f t="shared" si="0"/>
        <v>700</v>
      </c>
      <c r="G9" s="56">
        <v>400</v>
      </c>
      <c r="H9" s="59" t="s">
        <v>22</v>
      </c>
      <c r="I9" s="56">
        <f>200+100</f>
        <v>300</v>
      </c>
      <c r="J9" s="52" t="s">
        <v>23</v>
      </c>
      <c r="K9" s="56">
        <v>0</v>
      </c>
      <c r="L9" s="46" t="s">
        <v>16</v>
      </c>
      <c r="M9" s="56"/>
    </row>
    <row r="10" s="79" customFormat="1" ht="81" customHeight="1" spans="1:13">
      <c r="A10" s="56">
        <v>3</v>
      </c>
      <c r="B10" s="56" t="s">
        <v>110</v>
      </c>
      <c r="C10" s="56" t="s">
        <v>111</v>
      </c>
      <c r="D10" s="56" t="s">
        <v>112</v>
      </c>
      <c r="E10" s="56">
        <v>500</v>
      </c>
      <c r="F10" s="57">
        <f t="shared" si="0"/>
        <v>500</v>
      </c>
      <c r="G10" s="56">
        <v>200</v>
      </c>
      <c r="H10" s="59" t="s">
        <v>22</v>
      </c>
      <c r="I10" s="56">
        <f>120+180</f>
        <v>300</v>
      </c>
      <c r="J10" s="52" t="s">
        <v>23</v>
      </c>
      <c r="K10" s="56">
        <v>0</v>
      </c>
      <c r="L10" s="46" t="s">
        <v>16</v>
      </c>
      <c r="M10" s="50"/>
    </row>
    <row r="11" s="140" customFormat="1" ht="32" customHeight="1" spans="1:13">
      <c r="A11" s="50" t="s">
        <v>65</v>
      </c>
      <c r="B11" s="50"/>
      <c r="C11" s="50"/>
      <c r="D11" s="50" t="s">
        <v>59</v>
      </c>
      <c r="E11" s="51">
        <f>E12+E13</f>
        <v>110</v>
      </c>
      <c r="F11" s="46">
        <f t="shared" si="0"/>
        <v>110</v>
      </c>
      <c r="G11" s="50">
        <f>G12+G13</f>
        <v>102</v>
      </c>
      <c r="H11" s="50"/>
      <c r="I11" s="50">
        <f>I12+I13</f>
        <v>8</v>
      </c>
      <c r="J11" s="50"/>
      <c r="K11" s="50">
        <f>K12+K13</f>
        <v>0</v>
      </c>
      <c r="L11" s="50"/>
      <c r="M11" s="56"/>
    </row>
    <row r="12" s="140" customFormat="1" ht="47" customHeight="1" spans="1:13">
      <c r="A12" s="56">
        <v>1</v>
      </c>
      <c r="B12" s="56" t="s">
        <v>113</v>
      </c>
      <c r="C12" s="56" t="s">
        <v>114</v>
      </c>
      <c r="D12" s="56" t="s">
        <v>115</v>
      </c>
      <c r="E12" s="56">
        <v>20</v>
      </c>
      <c r="F12" s="57">
        <f t="shared" si="0"/>
        <v>20</v>
      </c>
      <c r="G12" s="56">
        <v>17</v>
      </c>
      <c r="H12" s="59" t="s">
        <v>22</v>
      </c>
      <c r="I12" s="56">
        <v>3</v>
      </c>
      <c r="J12" s="52" t="s">
        <v>23</v>
      </c>
      <c r="K12" s="56">
        <v>0</v>
      </c>
      <c r="L12" s="46" t="s">
        <v>16</v>
      </c>
      <c r="M12" s="56"/>
    </row>
    <row r="13" s="140" customFormat="1" ht="47" customHeight="1" spans="1:13">
      <c r="A13" s="56">
        <v>2</v>
      </c>
      <c r="B13" s="56" t="s">
        <v>113</v>
      </c>
      <c r="C13" s="56" t="s">
        <v>116</v>
      </c>
      <c r="D13" s="56" t="s">
        <v>117</v>
      </c>
      <c r="E13" s="56">
        <v>90</v>
      </c>
      <c r="F13" s="57">
        <f t="shared" si="0"/>
        <v>90</v>
      </c>
      <c r="G13" s="56">
        <v>85</v>
      </c>
      <c r="H13" s="59" t="s">
        <v>22</v>
      </c>
      <c r="I13" s="56">
        <v>5</v>
      </c>
      <c r="J13" s="52" t="s">
        <v>23</v>
      </c>
      <c r="K13" s="56">
        <v>0</v>
      </c>
      <c r="L13" s="46" t="s">
        <v>16</v>
      </c>
      <c r="M13" s="56"/>
    </row>
    <row r="14" s="79" customFormat="1" ht="32" customHeight="1" spans="1:13">
      <c r="A14" s="50" t="s">
        <v>71</v>
      </c>
      <c r="B14" s="50"/>
      <c r="C14" s="50"/>
      <c r="D14" s="50" t="s">
        <v>59</v>
      </c>
      <c r="E14" s="45">
        <f>SUM(E15:E15)</f>
        <v>850</v>
      </c>
      <c r="F14" s="46">
        <f t="shared" si="0"/>
        <v>510</v>
      </c>
      <c r="G14" s="50">
        <f>G15</f>
        <v>300</v>
      </c>
      <c r="H14" s="50"/>
      <c r="I14" s="50">
        <f>I15</f>
        <v>210</v>
      </c>
      <c r="J14" s="50"/>
      <c r="K14" s="50">
        <f>K15</f>
        <v>0</v>
      </c>
      <c r="L14" s="50"/>
      <c r="M14" s="50"/>
    </row>
    <row r="15" s="140" customFormat="1" ht="59" customHeight="1" spans="1:13">
      <c r="A15" s="56">
        <v>1</v>
      </c>
      <c r="B15" s="54" t="s">
        <v>118</v>
      </c>
      <c r="C15" s="54" t="s">
        <v>119</v>
      </c>
      <c r="D15" s="54" t="s">
        <v>120</v>
      </c>
      <c r="E15" s="54">
        <v>850</v>
      </c>
      <c r="F15" s="57">
        <f t="shared" si="0"/>
        <v>510</v>
      </c>
      <c r="G15" s="56">
        <v>300</v>
      </c>
      <c r="H15" s="59" t="s">
        <v>22</v>
      </c>
      <c r="I15" s="56">
        <v>210</v>
      </c>
      <c r="J15" s="52" t="s">
        <v>23</v>
      </c>
      <c r="K15" s="56">
        <v>0</v>
      </c>
      <c r="L15" s="46" t="s">
        <v>16</v>
      </c>
      <c r="M15" s="56"/>
    </row>
    <row r="16" s="139" customFormat="1" ht="32" customHeight="1" spans="1:13">
      <c r="A16" s="43" t="s">
        <v>75</v>
      </c>
      <c r="B16" s="43"/>
      <c r="C16" s="43"/>
      <c r="D16" s="43" t="s">
        <v>59</v>
      </c>
      <c r="E16" s="45">
        <f>SUM(E17:E27)</f>
        <v>1339.718195</v>
      </c>
      <c r="F16" s="142">
        <f t="shared" si="0"/>
        <v>118.857886</v>
      </c>
      <c r="G16" s="142">
        <f>SUM(G17:G27)</f>
        <v>0</v>
      </c>
      <c r="H16" s="142"/>
      <c r="I16" s="142">
        <f>SUM(I17:I27)</f>
        <v>0</v>
      </c>
      <c r="J16" s="142"/>
      <c r="K16" s="142">
        <f>SUM(K17:K27)</f>
        <v>118.857886</v>
      </c>
      <c r="L16" s="46"/>
      <c r="M16" s="46"/>
    </row>
    <row r="17" s="139" customFormat="1" ht="53" customHeight="1" spans="1:13">
      <c r="A17" s="56">
        <v>1</v>
      </c>
      <c r="B17" s="22" t="s">
        <v>121</v>
      </c>
      <c r="C17" s="56" t="s">
        <v>122</v>
      </c>
      <c r="D17" s="56" t="s">
        <v>123</v>
      </c>
      <c r="E17" s="23">
        <v>217.815159</v>
      </c>
      <c r="F17" s="57">
        <f t="shared" si="0"/>
        <v>6.55410599999999</v>
      </c>
      <c r="G17" s="56">
        <v>0</v>
      </c>
      <c r="H17" s="56" t="s">
        <v>16</v>
      </c>
      <c r="I17" s="56">
        <v>0</v>
      </c>
      <c r="J17" s="56" t="s">
        <v>16</v>
      </c>
      <c r="K17" s="143">
        <v>6.55410599999999</v>
      </c>
      <c r="L17" s="28" t="s">
        <v>24</v>
      </c>
      <c r="M17" s="46"/>
    </row>
    <row r="18" s="139" customFormat="1" ht="53" customHeight="1" spans="1:13">
      <c r="A18" s="56">
        <v>2</v>
      </c>
      <c r="B18" s="22" t="s">
        <v>124</v>
      </c>
      <c r="C18" s="56" t="s">
        <v>125</v>
      </c>
      <c r="D18" s="56" t="s">
        <v>126</v>
      </c>
      <c r="E18" s="23">
        <v>151.553263</v>
      </c>
      <c r="F18" s="57">
        <f t="shared" ref="F18:F29" si="1">G18+I18+K18</f>
        <v>5.14517799999999</v>
      </c>
      <c r="G18" s="56">
        <v>0</v>
      </c>
      <c r="H18" s="56" t="s">
        <v>16</v>
      </c>
      <c r="I18" s="56">
        <v>0</v>
      </c>
      <c r="J18" s="56" t="s">
        <v>16</v>
      </c>
      <c r="K18" s="143">
        <v>5.14517799999999</v>
      </c>
      <c r="L18" s="28" t="s">
        <v>24</v>
      </c>
      <c r="M18" s="46"/>
    </row>
    <row r="19" s="139" customFormat="1" ht="53" customHeight="1" spans="1:13">
      <c r="A19" s="56">
        <v>3</v>
      </c>
      <c r="B19" s="22" t="s">
        <v>127</v>
      </c>
      <c r="C19" s="56" t="s">
        <v>128</v>
      </c>
      <c r="D19" s="56" t="s">
        <v>129</v>
      </c>
      <c r="E19" s="23">
        <v>65.643786</v>
      </c>
      <c r="F19" s="57">
        <f t="shared" si="1"/>
        <v>2.578143</v>
      </c>
      <c r="G19" s="56">
        <v>0</v>
      </c>
      <c r="H19" s="56" t="s">
        <v>16</v>
      </c>
      <c r="I19" s="56">
        <v>0</v>
      </c>
      <c r="J19" s="56" t="s">
        <v>16</v>
      </c>
      <c r="K19" s="143">
        <v>2.578143</v>
      </c>
      <c r="L19" s="28" t="s">
        <v>24</v>
      </c>
      <c r="M19" s="46"/>
    </row>
    <row r="20" s="139" customFormat="1" ht="53" customHeight="1" spans="1:13">
      <c r="A20" s="56">
        <v>4</v>
      </c>
      <c r="B20" s="22" t="s">
        <v>130</v>
      </c>
      <c r="C20" s="56" t="s">
        <v>131</v>
      </c>
      <c r="D20" s="56" t="s">
        <v>132</v>
      </c>
      <c r="E20" s="23">
        <v>137.08525</v>
      </c>
      <c r="F20" s="57">
        <f t="shared" si="1"/>
        <v>4.92494099999999</v>
      </c>
      <c r="G20" s="56">
        <v>0</v>
      </c>
      <c r="H20" s="56" t="s">
        <v>16</v>
      </c>
      <c r="I20" s="56">
        <v>0</v>
      </c>
      <c r="J20" s="56" t="s">
        <v>16</v>
      </c>
      <c r="K20" s="143">
        <v>4.92494099999999</v>
      </c>
      <c r="L20" s="28" t="s">
        <v>24</v>
      </c>
      <c r="M20" s="46"/>
    </row>
    <row r="21" s="139" customFormat="1" ht="53" customHeight="1" spans="1:13">
      <c r="A21" s="56">
        <v>5</v>
      </c>
      <c r="B21" s="22" t="s">
        <v>133</v>
      </c>
      <c r="C21" s="56" t="s">
        <v>134</v>
      </c>
      <c r="D21" s="56" t="s">
        <v>135</v>
      </c>
      <c r="E21" s="23">
        <v>74.297376</v>
      </c>
      <c r="F21" s="57">
        <f t="shared" si="1"/>
        <v>3.16141399999999</v>
      </c>
      <c r="G21" s="56">
        <v>0</v>
      </c>
      <c r="H21" s="56" t="s">
        <v>16</v>
      </c>
      <c r="I21" s="56">
        <v>0</v>
      </c>
      <c r="J21" s="56" t="s">
        <v>16</v>
      </c>
      <c r="K21" s="143">
        <v>3.16141399999999</v>
      </c>
      <c r="L21" s="28" t="s">
        <v>24</v>
      </c>
      <c r="M21" s="46"/>
    </row>
    <row r="22" s="139" customFormat="1" ht="53" customHeight="1" spans="1:13">
      <c r="A22" s="56">
        <v>6</v>
      </c>
      <c r="B22" s="22" t="s">
        <v>136</v>
      </c>
      <c r="C22" s="56" t="s">
        <v>137</v>
      </c>
      <c r="D22" s="56" t="s">
        <v>138</v>
      </c>
      <c r="E22" s="23">
        <v>39.855532</v>
      </c>
      <c r="F22" s="57">
        <f t="shared" si="1"/>
        <v>1.628145</v>
      </c>
      <c r="G22" s="56">
        <v>0</v>
      </c>
      <c r="H22" s="56" t="s">
        <v>16</v>
      </c>
      <c r="I22" s="56">
        <v>0</v>
      </c>
      <c r="J22" s="56" t="s">
        <v>16</v>
      </c>
      <c r="K22" s="143">
        <v>1.628145</v>
      </c>
      <c r="L22" s="28" t="s">
        <v>24</v>
      </c>
      <c r="M22" s="46"/>
    </row>
    <row r="23" s="139" customFormat="1" ht="45" customHeight="1" spans="1:13">
      <c r="A23" s="56">
        <v>7</v>
      </c>
      <c r="B23" s="22" t="s">
        <v>139</v>
      </c>
      <c r="C23" s="56" t="s">
        <v>140</v>
      </c>
      <c r="D23" s="56" t="s">
        <v>141</v>
      </c>
      <c r="E23" s="23">
        <v>62.21693</v>
      </c>
      <c r="F23" s="57">
        <f t="shared" si="1"/>
        <v>2.190157</v>
      </c>
      <c r="G23" s="56">
        <v>0</v>
      </c>
      <c r="H23" s="56" t="s">
        <v>16</v>
      </c>
      <c r="I23" s="56">
        <v>0</v>
      </c>
      <c r="J23" s="56" t="s">
        <v>16</v>
      </c>
      <c r="K23" s="143">
        <v>2.190157</v>
      </c>
      <c r="L23" s="28" t="s">
        <v>24</v>
      </c>
      <c r="M23" s="46"/>
    </row>
    <row r="24" s="139" customFormat="1" ht="53" customHeight="1" spans="1:13">
      <c r="A24" s="56">
        <v>8</v>
      </c>
      <c r="B24" s="22" t="s">
        <v>142</v>
      </c>
      <c r="C24" s="56" t="s">
        <v>143</v>
      </c>
      <c r="D24" s="56" t="s">
        <v>144</v>
      </c>
      <c r="E24" s="23">
        <v>65.705955</v>
      </c>
      <c r="F24" s="57">
        <f t="shared" si="1"/>
        <v>2.675802</v>
      </c>
      <c r="G24" s="56">
        <v>0</v>
      </c>
      <c r="H24" s="56" t="s">
        <v>16</v>
      </c>
      <c r="I24" s="56">
        <v>0</v>
      </c>
      <c r="J24" s="56" t="s">
        <v>16</v>
      </c>
      <c r="K24" s="143">
        <v>2.675802</v>
      </c>
      <c r="L24" s="28" t="s">
        <v>24</v>
      </c>
      <c r="M24" s="46"/>
    </row>
    <row r="25" s="139" customFormat="1" ht="47" customHeight="1" spans="1:13">
      <c r="A25" s="56">
        <v>9</v>
      </c>
      <c r="B25" s="23" t="s">
        <v>145</v>
      </c>
      <c r="C25" s="56" t="s">
        <v>146</v>
      </c>
      <c r="D25" s="56" t="s">
        <v>147</v>
      </c>
      <c r="E25" s="75">
        <v>387.045467</v>
      </c>
      <c r="F25" s="57">
        <f t="shared" si="1"/>
        <v>66.4</v>
      </c>
      <c r="G25" s="56">
        <v>0</v>
      </c>
      <c r="H25" s="56" t="s">
        <v>16</v>
      </c>
      <c r="I25" s="56">
        <v>0</v>
      </c>
      <c r="J25" s="56" t="s">
        <v>16</v>
      </c>
      <c r="K25" s="143">
        <v>66.4</v>
      </c>
      <c r="L25" s="28" t="s">
        <v>24</v>
      </c>
      <c r="M25" s="46"/>
    </row>
    <row r="26" s="139" customFormat="1" ht="47" customHeight="1" spans="1:13">
      <c r="A26" s="56">
        <v>10</v>
      </c>
      <c r="B26" s="23" t="s">
        <v>142</v>
      </c>
      <c r="C26" s="56" t="s">
        <v>148</v>
      </c>
      <c r="D26" s="56" t="s">
        <v>149</v>
      </c>
      <c r="E26" s="75">
        <v>96.562053</v>
      </c>
      <c r="F26" s="57">
        <f t="shared" si="1"/>
        <v>16</v>
      </c>
      <c r="G26" s="56">
        <v>0</v>
      </c>
      <c r="H26" s="56" t="s">
        <v>16</v>
      </c>
      <c r="I26" s="56">
        <v>0</v>
      </c>
      <c r="J26" s="56" t="s">
        <v>16</v>
      </c>
      <c r="K26" s="143">
        <v>16</v>
      </c>
      <c r="L26" s="28" t="s">
        <v>24</v>
      </c>
      <c r="M26" s="46"/>
    </row>
    <row r="27" s="139" customFormat="1" ht="47" customHeight="1" spans="1:13">
      <c r="A27" s="56">
        <v>11</v>
      </c>
      <c r="B27" s="23" t="s">
        <v>133</v>
      </c>
      <c r="C27" s="56" t="s">
        <v>150</v>
      </c>
      <c r="D27" s="56" t="s">
        <v>151</v>
      </c>
      <c r="E27" s="75">
        <v>41.937424</v>
      </c>
      <c r="F27" s="57">
        <f t="shared" si="1"/>
        <v>7.6</v>
      </c>
      <c r="G27" s="56">
        <v>0</v>
      </c>
      <c r="H27" s="56" t="s">
        <v>16</v>
      </c>
      <c r="I27" s="56">
        <v>0</v>
      </c>
      <c r="J27" s="56" t="s">
        <v>16</v>
      </c>
      <c r="K27" s="143">
        <v>7.6</v>
      </c>
      <c r="L27" s="28" t="s">
        <v>24</v>
      </c>
      <c r="M27" s="46"/>
    </row>
    <row r="28" s="79" customFormat="1" ht="32" customHeight="1" spans="1:13">
      <c r="A28" s="50" t="s">
        <v>40</v>
      </c>
      <c r="B28" s="50"/>
      <c r="C28" s="50"/>
      <c r="D28" s="50" t="s">
        <v>59</v>
      </c>
      <c r="E28" s="50">
        <f>E29</f>
        <v>50</v>
      </c>
      <c r="F28" s="46">
        <f t="shared" si="1"/>
        <v>50</v>
      </c>
      <c r="G28" s="50">
        <f>G29</f>
        <v>0</v>
      </c>
      <c r="H28" s="50"/>
      <c r="I28" s="50">
        <f>I29</f>
        <v>0</v>
      </c>
      <c r="J28" s="50"/>
      <c r="K28" s="50">
        <f>K29</f>
        <v>50</v>
      </c>
      <c r="L28" s="50"/>
      <c r="M28" s="50"/>
    </row>
    <row r="29" s="140" customFormat="1" ht="42" customHeight="1" spans="1:13">
      <c r="A29" s="56">
        <v>1</v>
      </c>
      <c r="B29" s="55" t="s">
        <v>113</v>
      </c>
      <c r="C29" s="56" t="s">
        <v>152</v>
      </c>
      <c r="D29" s="54" t="s">
        <v>100</v>
      </c>
      <c r="E29" s="56">
        <v>50</v>
      </c>
      <c r="F29" s="57">
        <f t="shared" si="1"/>
        <v>50</v>
      </c>
      <c r="G29" s="57">
        <v>0</v>
      </c>
      <c r="H29" s="57" t="s">
        <v>16</v>
      </c>
      <c r="I29" s="57">
        <v>0</v>
      </c>
      <c r="J29" s="46" t="s">
        <v>16</v>
      </c>
      <c r="K29" s="56">
        <f>50</f>
        <v>50</v>
      </c>
      <c r="L29" s="28" t="s">
        <v>24</v>
      </c>
      <c r="M29" s="56"/>
    </row>
    <row r="30" s="141" customFormat="1" customHeight="1"/>
    <row r="31" s="141" customFormat="1" customHeight="1"/>
    <row r="32" s="121" customFormat="1" customHeight="1"/>
  </sheetData>
  <mergeCells count="16">
    <mergeCell ref="A1:C1"/>
    <mergeCell ref="A2:M2"/>
    <mergeCell ref="A3:M3"/>
    <mergeCell ref="F4:L4"/>
    <mergeCell ref="B6:C6"/>
    <mergeCell ref="A7:C7"/>
    <mergeCell ref="A11:C11"/>
    <mergeCell ref="A14:C14"/>
    <mergeCell ref="A16:C16"/>
    <mergeCell ref="A28:C28"/>
    <mergeCell ref="A4:A5"/>
    <mergeCell ref="B4:B5"/>
    <mergeCell ref="C4:C5"/>
    <mergeCell ref="D4:D5"/>
    <mergeCell ref="E4:E5"/>
    <mergeCell ref="M4:M5"/>
  </mergeCells>
  <pageMargins left="0.236111111111111" right="0.118055555555556" top="0.550694444444444" bottom="0.236111111111111" header="0.5" footer="0.156944444444444"/>
  <pageSetup paperSize="9" scale="47" fitToHeight="0" orientation="portrait" horizontalDpi="600"/>
  <headerFooter/>
  <ignoredErrors>
    <ignoredError sqref="F7 F16 F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view="pageBreakPreview" zoomScale="80" zoomScaleNormal="85" workbookViewId="0">
      <pane ySplit="6" topLeftCell="A7" activePane="bottomLeft" state="frozen"/>
      <selection/>
      <selection pane="bottomLeft" activeCell="K10" sqref="K10"/>
    </sheetView>
  </sheetViews>
  <sheetFormatPr defaultColWidth="9" defaultRowHeight="15.6"/>
  <cols>
    <col min="1" max="1" width="7.08333333333333" style="119" customWidth="1"/>
    <col min="2" max="2" width="12.212962962963" style="119" customWidth="1"/>
    <col min="3" max="3" width="19.712962962963" style="119" customWidth="1"/>
    <col min="4" max="4" width="35.9351851851852" style="119" customWidth="1"/>
    <col min="5" max="5" width="12.3611111111111" style="119" customWidth="1"/>
    <col min="6" max="6" width="12.8796296296296" style="119"/>
    <col min="7" max="7" width="11.1111111111111" style="119" customWidth="1"/>
    <col min="8" max="8" width="14.6851851851852" style="119" customWidth="1"/>
    <col min="9" max="9" width="11.1111111111111" style="119" customWidth="1"/>
    <col min="10" max="10" width="15.9351851851852" style="119" customWidth="1"/>
    <col min="11" max="12" width="11.1111111111111" style="119" customWidth="1"/>
    <col min="13" max="13" width="6.80555555555556" style="119" customWidth="1"/>
    <col min="14" max="14" width="11.1296296296296" style="119"/>
    <col min="15" max="16384" width="9" style="119"/>
  </cols>
  <sheetData>
    <row r="1" s="110" customFormat="1" ht="23" customHeight="1" spans="1:10">
      <c r="A1" s="120" t="s">
        <v>153</v>
      </c>
      <c r="B1" s="120"/>
      <c r="F1" s="6"/>
      <c r="H1" s="121"/>
      <c r="J1" s="121"/>
    </row>
    <row r="2" s="111" customFormat="1" ht="42" customHeight="1" spans="1:13">
      <c r="A2" s="122" t="s">
        <v>154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="110" customFormat="1" ht="30" customHeight="1" spans="1:13">
      <c r="A3" s="10" t="s">
        <v>54</v>
      </c>
      <c r="B3" s="10"/>
      <c r="C3" s="10"/>
      <c r="D3" s="10"/>
      <c r="E3" s="10"/>
      <c r="F3" s="10"/>
      <c r="G3" s="10"/>
      <c r="H3" s="123"/>
      <c r="I3" s="10"/>
      <c r="J3" s="123"/>
      <c r="K3" s="10"/>
      <c r="L3" s="10"/>
      <c r="M3" s="10"/>
    </row>
    <row r="4" s="112" customFormat="1" ht="34" customHeight="1" spans="1:13">
      <c r="A4" s="11" t="s">
        <v>1</v>
      </c>
      <c r="B4" s="11" t="s">
        <v>55</v>
      </c>
      <c r="C4" s="11" t="s">
        <v>56</v>
      </c>
      <c r="D4" s="11" t="s">
        <v>7</v>
      </c>
      <c r="E4" s="12" t="s">
        <v>57</v>
      </c>
      <c r="F4" s="13" t="s">
        <v>58</v>
      </c>
      <c r="G4" s="13"/>
      <c r="H4" s="13"/>
      <c r="I4" s="13"/>
      <c r="J4" s="13"/>
      <c r="K4" s="13"/>
      <c r="L4" s="13"/>
      <c r="M4" s="11" t="s">
        <v>6</v>
      </c>
    </row>
    <row r="5" s="112" customFormat="1" ht="34" customHeight="1" spans="1:13">
      <c r="A5" s="11"/>
      <c r="B5" s="11"/>
      <c r="C5" s="11"/>
      <c r="D5" s="11"/>
      <c r="E5" s="12"/>
      <c r="F5" s="13" t="s">
        <v>59</v>
      </c>
      <c r="G5" s="14" t="s">
        <v>11</v>
      </c>
      <c r="H5" s="12" t="s">
        <v>12</v>
      </c>
      <c r="I5" s="12" t="s">
        <v>13</v>
      </c>
      <c r="J5" s="12" t="s">
        <v>12</v>
      </c>
      <c r="K5" s="12" t="s">
        <v>14</v>
      </c>
      <c r="L5" s="12" t="s">
        <v>12</v>
      </c>
      <c r="M5" s="11"/>
    </row>
    <row r="6" s="113" customFormat="1" ht="38" customHeight="1" spans="1:13">
      <c r="A6" s="124">
        <f>A9+A11+A14+A16</f>
        <v>6</v>
      </c>
      <c r="B6" s="125" t="s">
        <v>60</v>
      </c>
      <c r="C6" s="125"/>
      <c r="D6" s="124"/>
      <c r="E6" s="124">
        <f>E7+E10+E12+E15</f>
        <v>1881.063502</v>
      </c>
      <c r="F6" s="126">
        <f>G6+I6+K6</f>
        <v>674.370225</v>
      </c>
      <c r="G6" s="126">
        <f>G7+G10+G12+G15</f>
        <v>245</v>
      </c>
      <c r="H6" s="126"/>
      <c r="I6" s="126">
        <f>I7+I10+I12+I15</f>
        <v>305.219661</v>
      </c>
      <c r="J6" s="126"/>
      <c r="K6" s="126">
        <f>K7+K10+K12+K15</f>
        <v>124.150564</v>
      </c>
      <c r="L6" s="126"/>
      <c r="M6" s="126"/>
    </row>
    <row r="7" s="114" customFormat="1" ht="36" customHeight="1" spans="1:13">
      <c r="A7" s="127" t="s">
        <v>65</v>
      </c>
      <c r="B7" s="127"/>
      <c r="C7" s="127"/>
      <c r="D7" s="127" t="s">
        <v>59</v>
      </c>
      <c r="E7" s="128">
        <f>E8+E9</f>
        <v>56.1</v>
      </c>
      <c r="F7" s="127">
        <f t="shared" ref="F7:F16" si="0">G7+I7+K7</f>
        <v>56.1</v>
      </c>
      <c r="G7" s="127">
        <f>G8+G9</f>
        <v>45</v>
      </c>
      <c r="H7" s="127"/>
      <c r="I7" s="127">
        <f>I8+I9</f>
        <v>11.1</v>
      </c>
      <c r="J7" s="127"/>
      <c r="K7" s="127">
        <f>K8+K9</f>
        <v>0</v>
      </c>
      <c r="L7" s="127"/>
      <c r="M7" s="127"/>
    </row>
    <row r="8" s="115" customFormat="1" ht="42" customHeight="1" spans="1:13">
      <c r="A8" s="104">
        <v>1</v>
      </c>
      <c r="B8" s="56" t="s">
        <v>155</v>
      </c>
      <c r="C8" s="56" t="s">
        <v>156</v>
      </c>
      <c r="D8" s="56" t="s">
        <v>157</v>
      </c>
      <c r="E8" s="56">
        <v>7.6</v>
      </c>
      <c r="F8" s="104">
        <f t="shared" si="0"/>
        <v>7.6</v>
      </c>
      <c r="G8" s="104">
        <v>5</v>
      </c>
      <c r="H8" s="59" t="s">
        <v>22</v>
      </c>
      <c r="I8" s="104">
        <v>2.6</v>
      </c>
      <c r="J8" s="52" t="s">
        <v>23</v>
      </c>
      <c r="K8" s="104">
        <v>0</v>
      </c>
      <c r="L8" s="134" t="s">
        <v>16</v>
      </c>
      <c r="M8" s="104"/>
    </row>
    <row r="9" s="115" customFormat="1" ht="42" customHeight="1" spans="1:13">
      <c r="A9" s="104">
        <v>2</v>
      </c>
      <c r="B9" s="56" t="s">
        <v>155</v>
      </c>
      <c r="C9" s="56" t="s">
        <v>158</v>
      </c>
      <c r="D9" s="56" t="s">
        <v>159</v>
      </c>
      <c r="E9" s="56">
        <v>48.5</v>
      </c>
      <c r="F9" s="104">
        <f t="shared" si="0"/>
        <v>48.5</v>
      </c>
      <c r="G9" s="104">
        <v>40</v>
      </c>
      <c r="H9" s="59" t="s">
        <v>22</v>
      </c>
      <c r="I9" s="104">
        <v>8.5</v>
      </c>
      <c r="J9" s="52" t="s">
        <v>23</v>
      </c>
      <c r="K9" s="104">
        <v>0</v>
      </c>
      <c r="L9" s="134" t="s">
        <v>16</v>
      </c>
      <c r="M9" s="104"/>
    </row>
    <row r="10" s="114" customFormat="1" ht="37" customHeight="1" spans="1:13">
      <c r="A10" s="127" t="s">
        <v>71</v>
      </c>
      <c r="B10" s="127"/>
      <c r="C10" s="127"/>
      <c r="D10" s="127" t="s">
        <v>59</v>
      </c>
      <c r="E10" s="127">
        <f>SUM(E11:E11)</f>
        <v>840</v>
      </c>
      <c r="F10" s="127">
        <f t="shared" si="0"/>
        <v>518.234991</v>
      </c>
      <c r="G10" s="127">
        <f>G11</f>
        <v>200</v>
      </c>
      <c r="H10" s="127"/>
      <c r="I10" s="127">
        <f>I11</f>
        <v>277.943973</v>
      </c>
      <c r="J10" s="127"/>
      <c r="K10" s="127">
        <f>K11</f>
        <v>40.291018</v>
      </c>
      <c r="L10" s="127"/>
      <c r="M10" s="127"/>
    </row>
    <row r="11" s="115" customFormat="1" ht="122" customHeight="1" spans="1:13">
      <c r="A11" s="56">
        <v>1</v>
      </c>
      <c r="B11" s="129" t="s">
        <v>160</v>
      </c>
      <c r="C11" s="129" t="s">
        <v>161</v>
      </c>
      <c r="D11" s="130" t="s">
        <v>162</v>
      </c>
      <c r="E11" s="106">
        <v>840</v>
      </c>
      <c r="F11" s="56">
        <f t="shared" si="0"/>
        <v>518.234991</v>
      </c>
      <c r="G11" s="56">
        <v>200</v>
      </c>
      <c r="H11" s="74" t="s">
        <v>22</v>
      </c>
      <c r="I11" s="56">
        <f>300.119661+34-16.175688-40</f>
        <v>277.943973</v>
      </c>
      <c r="J11" s="52" t="s">
        <v>23</v>
      </c>
      <c r="K11" s="56">
        <f>0.11533+16.175688-1+25</f>
        <v>40.291018</v>
      </c>
      <c r="L11" s="28" t="s">
        <v>24</v>
      </c>
      <c r="M11" s="104"/>
    </row>
    <row r="12" s="116" customFormat="1" ht="36" customHeight="1" spans="1:13">
      <c r="A12" s="131" t="s">
        <v>75</v>
      </c>
      <c r="B12" s="131"/>
      <c r="C12" s="131"/>
      <c r="D12" s="131" t="s">
        <v>10</v>
      </c>
      <c r="E12" s="127">
        <f>SUM(E13:E14)</f>
        <v>933.963502</v>
      </c>
      <c r="F12" s="128">
        <f>F13+F14</f>
        <v>49.035234</v>
      </c>
      <c r="G12" s="128">
        <f>G13+G14</f>
        <v>0</v>
      </c>
      <c r="H12" s="128"/>
      <c r="I12" s="128">
        <f>I13+I14</f>
        <v>16.175688</v>
      </c>
      <c r="J12" s="128"/>
      <c r="K12" s="128">
        <f>K13+K14</f>
        <v>32.859546</v>
      </c>
      <c r="L12" s="104"/>
      <c r="M12" s="128"/>
    </row>
    <row r="13" s="117" customFormat="1" ht="58" customHeight="1" spans="1:13">
      <c r="A13" s="132">
        <v>1</v>
      </c>
      <c r="B13" s="56" t="s">
        <v>155</v>
      </c>
      <c r="C13" s="104" t="s">
        <v>163</v>
      </c>
      <c r="D13" s="133" t="s">
        <v>164</v>
      </c>
      <c r="E13" s="75">
        <v>574.97</v>
      </c>
      <c r="F13" s="104">
        <f t="shared" si="0"/>
        <v>16.175688</v>
      </c>
      <c r="G13" s="134">
        <v>0</v>
      </c>
      <c r="H13" s="134" t="s">
        <v>16</v>
      </c>
      <c r="I13" s="134">
        <v>16.175688</v>
      </c>
      <c r="J13" s="52" t="s">
        <v>23</v>
      </c>
      <c r="K13" s="104"/>
      <c r="L13" s="137"/>
      <c r="M13" s="134"/>
    </row>
    <row r="14" s="117" customFormat="1" ht="91" customHeight="1" spans="1:13">
      <c r="A14" s="132">
        <v>2</v>
      </c>
      <c r="B14" s="56" t="s">
        <v>155</v>
      </c>
      <c r="C14" s="135" t="s">
        <v>165</v>
      </c>
      <c r="D14" s="135" t="s">
        <v>166</v>
      </c>
      <c r="E14" s="136">
        <v>358.993502</v>
      </c>
      <c r="F14" s="104">
        <f t="shared" si="0"/>
        <v>32.859546</v>
      </c>
      <c r="G14" s="134">
        <v>0</v>
      </c>
      <c r="H14" s="134" t="s">
        <v>16</v>
      </c>
      <c r="I14" s="134">
        <v>0</v>
      </c>
      <c r="J14" s="52" t="s">
        <v>16</v>
      </c>
      <c r="K14" s="104">
        <v>32.859546</v>
      </c>
      <c r="L14" s="137" t="s">
        <v>24</v>
      </c>
      <c r="M14" s="134"/>
    </row>
    <row r="15" s="114" customFormat="1" ht="36" customHeight="1" spans="1:13">
      <c r="A15" s="127" t="s">
        <v>40</v>
      </c>
      <c r="B15" s="127"/>
      <c r="C15" s="127"/>
      <c r="D15" s="131" t="s">
        <v>10</v>
      </c>
      <c r="E15" s="127">
        <f>E16</f>
        <v>51</v>
      </c>
      <c r="F15" s="127">
        <f t="shared" si="0"/>
        <v>51</v>
      </c>
      <c r="G15" s="127">
        <f>G16</f>
        <v>0</v>
      </c>
      <c r="H15" s="127"/>
      <c r="I15" s="127">
        <f>I16</f>
        <v>0</v>
      </c>
      <c r="J15" s="127"/>
      <c r="K15" s="127">
        <f>K16</f>
        <v>51</v>
      </c>
      <c r="L15" s="127"/>
      <c r="M15" s="127"/>
    </row>
    <row r="16" s="115" customFormat="1" ht="44" customHeight="1" spans="1:13">
      <c r="A16" s="104">
        <v>1</v>
      </c>
      <c r="B16" s="56" t="s">
        <v>155</v>
      </c>
      <c r="C16" s="56" t="s">
        <v>167</v>
      </c>
      <c r="D16" s="54" t="s">
        <v>100</v>
      </c>
      <c r="E16" s="104">
        <v>51</v>
      </c>
      <c r="F16" s="104">
        <f t="shared" si="0"/>
        <v>51</v>
      </c>
      <c r="G16" s="104">
        <v>0</v>
      </c>
      <c r="H16" s="134" t="s">
        <v>16</v>
      </c>
      <c r="I16" s="104">
        <v>0</v>
      </c>
      <c r="J16" s="134" t="s">
        <v>16</v>
      </c>
      <c r="K16" s="104">
        <v>51</v>
      </c>
      <c r="L16" s="137" t="s">
        <v>24</v>
      </c>
      <c r="M16" s="104"/>
    </row>
    <row r="17" s="118" customFormat="1" ht="12"/>
  </sheetData>
  <mergeCells count="15">
    <mergeCell ref="A1:B1"/>
    <mergeCell ref="A2:M2"/>
    <mergeCell ref="A3:M3"/>
    <mergeCell ref="F4:L4"/>
    <mergeCell ref="B6:C6"/>
    <mergeCell ref="A7:C7"/>
    <mergeCell ref="A10:C10"/>
    <mergeCell ref="A12:C12"/>
    <mergeCell ref="A15:C15"/>
    <mergeCell ref="A4:A5"/>
    <mergeCell ref="B4:B5"/>
    <mergeCell ref="C4:C5"/>
    <mergeCell ref="D4:D5"/>
    <mergeCell ref="E4:E5"/>
    <mergeCell ref="M4:M5"/>
  </mergeCells>
  <conditionalFormatting sqref="B11">
    <cfRule type="duplicateValues" dxfId="0" priority="1"/>
  </conditionalFormatting>
  <conditionalFormatting sqref="C11">
    <cfRule type="duplicateValues" dxfId="0" priority="2"/>
  </conditionalFormatting>
  <pageMargins left="0.432638888888889" right="0.0784722222222222" top="0.472222222222222" bottom="0.708333333333333" header="0.5" footer="0.5"/>
  <pageSetup paperSize="9" scale="54" fitToHeight="0" orientation="portrait" horizontalDpi="600"/>
  <headerFooter/>
  <rowBreaks count="1" manualBreakCount="1">
    <brk id="16" max="16383" man="1"/>
  </rowBreaks>
  <ignoredErrors>
    <ignoredError sqref="F7 F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view="pageBreakPreview" zoomScale="80" zoomScaleNormal="70" workbookViewId="0">
      <pane ySplit="6" topLeftCell="A19" activePane="bottomLeft" state="frozen"/>
      <selection/>
      <selection pane="bottomLeft" activeCell="K16" sqref="K16"/>
    </sheetView>
  </sheetViews>
  <sheetFormatPr defaultColWidth="9" defaultRowHeight="15.6"/>
  <cols>
    <col min="1" max="1" width="5" style="38" customWidth="1"/>
    <col min="2" max="2" width="11.75" style="38" customWidth="1"/>
    <col min="3" max="3" width="19.0277777777778" style="38" customWidth="1"/>
    <col min="4" max="4" width="44.3703703703704" style="38" customWidth="1"/>
    <col min="5" max="5" width="11.8796296296296" style="38" customWidth="1"/>
    <col min="6" max="6" width="10.9814814814815" style="38" customWidth="1"/>
    <col min="7" max="7" width="10.3240740740741" style="38" customWidth="1"/>
    <col min="8" max="8" width="14.7222222222222" style="38" customWidth="1"/>
    <col min="9" max="9" width="13.3240740740741" style="38" customWidth="1"/>
    <col min="10" max="10" width="15" style="38" customWidth="1"/>
    <col min="11" max="12" width="10.3240740740741" style="38" customWidth="1"/>
    <col min="13" max="13" width="5.75" style="38" customWidth="1"/>
    <col min="14" max="14" width="15.2314814814815" style="38" customWidth="1"/>
    <col min="15" max="15" width="11.7777777777778" style="38"/>
    <col min="16" max="16384" width="9" style="38"/>
  </cols>
  <sheetData>
    <row r="1" ht="28" customHeight="1" spans="1:2">
      <c r="A1" s="29" t="s">
        <v>168</v>
      </c>
      <c r="B1" s="29"/>
    </row>
    <row r="2" s="101" customFormat="1" ht="36" customHeight="1" spans="1:13">
      <c r="A2" s="39" t="s">
        <v>169</v>
      </c>
      <c r="B2" s="39"/>
      <c r="C2" s="39"/>
      <c r="D2" s="39"/>
      <c r="E2" s="40"/>
      <c r="F2" s="40"/>
      <c r="G2" s="40"/>
      <c r="H2" s="40"/>
      <c r="I2" s="40"/>
      <c r="J2" s="40"/>
      <c r="K2" s="40"/>
      <c r="L2" s="40"/>
      <c r="M2" s="40"/>
    </row>
    <row r="3" s="38" customFormat="1" ht="33" customHeight="1" spans="1:13">
      <c r="A3" s="41" t="s">
        <v>54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="32" customFormat="1" ht="33" customHeight="1" spans="1:13">
      <c r="A4" s="42" t="s">
        <v>1</v>
      </c>
      <c r="B4" s="42" t="s">
        <v>55</v>
      </c>
      <c r="C4" s="42" t="s">
        <v>56</v>
      </c>
      <c r="D4" s="42" t="s">
        <v>7</v>
      </c>
      <c r="E4" s="43" t="s">
        <v>57</v>
      </c>
      <c r="F4" s="44" t="s">
        <v>58</v>
      </c>
      <c r="G4" s="44"/>
      <c r="H4" s="44"/>
      <c r="I4" s="44"/>
      <c r="J4" s="44"/>
      <c r="K4" s="44"/>
      <c r="L4" s="44"/>
      <c r="M4" s="42" t="s">
        <v>6</v>
      </c>
    </row>
    <row r="5" s="32" customFormat="1" ht="33" customHeight="1" spans="1:13">
      <c r="A5" s="42"/>
      <c r="B5" s="42"/>
      <c r="C5" s="42"/>
      <c r="D5" s="42"/>
      <c r="E5" s="43"/>
      <c r="F5" s="44" t="s">
        <v>59</v>
      </c>
      <c r="G5" s="45" t="s">
        <v>11</v>
      </c>
      <c r="H5" s="43" t="s">
        <v>12</v>
      </c>
      <c r="I5" s="43" t="s">
        <v>13</v>
      </c>
      <c r="J5" s="43" t="s">
        <v>12</v>
      </c>
      <c r="K5" s="43" t="s">
        <v>14</v>
      </c>
      <c r="L5" s="43" t="s">
        <v>12</v>
      </c>
      <c r="M5" s="42"/>
    </row>
    <row r="6" s="36" customFormat="1" ht="27" customHeight="1" spans="1:13">
      <c r="A6" s="95">
        <f>A10+A13+A15+A22+A24</f>
        <v>13</v>
      </c>
      <c r="B6" s="95" t="s">
        <v>60</v>
      </c>
      <c r="C6" s="103"/>
      <c r="D6" s="42"/>
      <c r="E6" s="42">
        <f>E7+E11+E14+E16+E23</f>
        <v>3580.68</v>
      </c>
      <c r="F6" s="46">
        <f>G6+I6+K6</f>
        <v>2155.0741</v>
      </c>
      <c r="G6" s="46">
        <f>G7+G11+G14+G16+G23</f>
        <v>1220</v>
      </c>
      <c r="H6" s="46"/>
      <c r="I6" s="46">
        <f>I7+I11+I14+I16+I23</f>
        <v>827.233007</v>
      </c>
      <c r="J6" s="46"/>
      <c r="K6" s="46">
        <f>K7+K11+K14+K16+K23</f>
        <v>107.841093</v>
      </c>
      <c r="L6" s="46"/>
      <c r="M6" s="46"/>
    </row>
    <row r="7" s="33" customFormat="1" ht="33" customHeight="1" spans="1:13">
      <c r="A7" s="96"/>
      <c r="B7" s="97"/>
      <c r="C7" s="98"/>
      <c r="D7" s="43" t="s">
        <v>59</v>
      </c>
      <c r="E7" s="50">
        <f>SUM(E8:E10)</f>
        <v>1550</v>
      </c>
      <c r="F7" s="46">
        <f>G7+I7+K7</f>
        <v>1375</v>
      </c>
      <c r="G7" s="50">
        <f>SUM(G8:G10)</f>
        <v>900</v>
      </c>
      <c r="H7" s="50"/>
      <c r="I7" s="50">
        <f>SUM(I8:I10)</f>
        <v>475</v>
      </c>
      <c r="J7" s="50"/>
      <c r="K7" s="50">
        <f>SUM(K8:K10)</f>
        <v>0</v>
      </c>
      <c r="L7" s="50"/>
      <c r="M7" s="50"/>
    </row>
    <row r="8" s="33" customFormat="1" ht="65" customHeight="1" spans="1:13">
      <c r="A8" s="99">
        <v>1</v>
      </c>
      <c r="B8" s="56" t="s">
        <v>170</v>
      </c>
      <c r="C8" s="56" t="s">
        <v>171</v>
      </c>
      <c r="D8" s="104" t="s">
        <v>172</v>
      </c>
      <c r="E8" s="56">
        <v>800</v>
      </c>
      <c r="F8" s="56">
        <f>G8+I8+K8</f>
        <v>800</v>
      </c>
      <c r="G8" s="57">
        <v>600</v>
      </c>
      <c r="H8" s="74" t="s">
        <v>22</v>
      </c>
      <c r="I8" s="52">
        <v>200</v>
      </c>
      <c r="J8" s="52" t="s">
        <v>23</v>
      </c>
      <c r="K8" s="57">
        <v>0</v>
      </c>
      <c r="L8" s="52" t="s">
        <v>16</v>
      </c>
      <c r="M8" s="100"/>
    </row>
    <row r="9" s="102" customFormat="1" ht="112" customHeight="1" spans="1:13">
      <c r="A9" s="99">
        <v>2</v>
      </c>
      <c r="B9" s="56" t="s">
        <v>170</v>
      </c>
      <c r="C9" s="56" t="s">
        <v>173</v>
      </c>
      <c r="D9" s="105" t="s">
        <v>174</v>
      </c>
      <c r="E9" s="106">
        <v>350</v>
      </c>
      <c r="F9" s="56">
        <f>G9+I9+K9</f>
        <v>175</v>
      </c>
      <c r="G9" s="57">
        <v>0</v>
      </c>
      <c r="H9" s="52" t="s">
        <v>16</v>
      </c>
      <c r="I9" s="57">
        <f>65+110</f>
        <v>175</v>
      </c>
      <c r="J9" s="52" t="s">
        <v>23</v>
      </c>
      <c r="K9" s="57">
        <v>0</v>
      </c>
      <c r="L9" s="52" t="s">
        <v>16</v>
      </c>
      <c r="M9" s="100"/>
    </row>
    <row r="10" s="33" customFormat="1" ht="78" customHeight="1" spans="1:13">
      <c r="A10" s="99">
        <v>3</v>
      </c>
      <c r="B10" s="56" t="s">
        <v>175</v>
      </c>
      <c r="C10" s="56" t="s">
        <v>176</v>
      </c>
      <c r="D10" s="56" t="s">
        <v>64</v>
      </c>
      <c r="E10" s="56">
        <v>400</v>
      </c>
      <c r="F10" s="56">
        <f>G10+I10+K10</f>
        <v>400</v>
      </c>
      <c r="G10" s="57">
        <v>300</v>
      </c>
      <c r="H10" s="74" t="s">
        <v>22</v>
      </c>
      <c r="I10" s="52">
        <v>100</v>
      </c>
      <c r="J10" s="52" t="s">
        <v>23</v>
      </c>
      <c r="K10" s="57">
        <v>0</v>
      </c>
      <c r="L10" s="52" t="s">
        <v>16</v>
      </c>
      <c r="M10" s="100"/>
    </row>
    <row r="11" s="33" customFormat="1" ht="30" customHeight="1" spans="1:13">
      <c r="A11" s="47" t="s">
        <v>65</v>
      </c>
      <c r="B11" s="48"/>
      <c r="C11" s="49"/>
      <c r="D11" s="50" t="s">
        <v>59</v>
      </c>
      <c r="E11" s="46">
        <f>E12+E13</f>
        <v>45</v>
      </c>
      <c r="F11" s="46">
        <f>F12+F13</f>
        <v>45</v>
      </c>
      <c r="G11" s="50">
        <f>G12+G13</f>
        <v>40</v>
      </c>
      <c r="H11" s="50"/>
      <c r="I11" s="50">
        <f>I12+I13</f>
        <v>5</v>
      </c>
      <c r="J11" s="50"/>
      <c r="K11" s="50">
        <f>K12+K13</f>
        <v>0</v>
      </c>
      <c r="L11" s="50"/>
      <c r="M11" s="50"/>
    </row>
    <row r="12" s="34" customFormat="1" ht="39" customHeight="1" spans="1:13">
      <c r="A12" s="56">
        <v>1</v>
      </c>
      <c r="B12" s="56" t="s">
        <v>177</v>
      </c>
      <c r="C12" s="56" t="s">
        <v>178</v>
      </c>
      <c r="D12" s="56" t="s">
        <v>68</v>
      </c>
      <c r="E12" s="56">
        <v>12</v>
      </c>
      <c r="F12" s="57">
        <f>G12+I12+K12</f>
        <v>12</v>
      </c>
      <c r="G12" s="56">
        <v>10</v>
      </c>
      <c r="H12" s="74" t="s">
        <v>22</v>
      </c>
      <c r="I12" s="57">
        <v>2</v>
      </c>
      <c r="J12" s="52" t="s">
        <v>23</v>
      </c>
      <c r="K12" s="57">
        <v>0</v>
      </c>
      <c r="L12" s="52" t="s">
        <v>16</v>
      </c>
      <c r="M12" s="56"/>
    </row>
    <row r="13" s="34" customFormat="1" ht="39" customHeight="1" spans="1:13">
      <c r="A13" s="56">
        <v>2</v>
      </c>
      <c r="B13" s="56" t="s">
        <v>177</v>
      </c>
      <c r="C13" s="56" t="s">
        <v>179</v>
      </c>
      <c r="D13" s="56" t="s">
        <v>180</v>
      </c>
      <c r="E13" s="56">
        <v>33</v>
      </c>
      <c r="F13" s="57">
        <f>G13+I13+K13</f>
        <v>33</v>
      </c>
      <c r="G13" s="56">
        <v>30</v>
      </c>
      <c r="H13" s="74" t="s">
        <v>22</v>
      </c>
      <c r="I13" s="57">
        <v>3</v>
      </c>
      <c r="J13" s="52" t="s">
        <v>23</v>
      </c>
      <c r="K13" s="57">
        <v>0</v>
      </c>
      <c r="L13" s="52" t="s">
        <v>16</v>
      </c>
      <c r="M13" s="56"/>
    </row>
    <row r="14" s="33" customFormat="1" ht="30" customHeight="1" spans="1:13">
      <c r="A14" s="47" t="s">
        <v>71</v>
      </c>
      <c r="B14" s="48"/>
      <c r="C14" s="49"/>
      <c r="D14" s="50" t="s">
        <v>59</v>
      </c>
      <c r="E14" s="50">
        <f>SUM(E15:E15)</f>
        <v>815</v>
      </c>
      <c r="F14" s="46">
        <f>G14+I14+K14</f>
        <v>489</v>
      </c>
      <c r="G14" s="50">
        <f>G15</f>
        <v>280</v>
      </c>
      <c r="H14" s="50"/>
      <c r="I14" s="50">
        <f>I15</f>
        <v>209</v>
      </c>
      <c r="J14" s="50"/>
      <c r="K14" s="50">
        <f>K15</f>
        <v>0</v>
      </c>
      <c r="L14" s="52"/>
      <c r="M14" s="50"/>
    </row>
    <row r="15" s="33" customFormat="1" ht="174" customHeight="1" spans="1:13">
      <c r="A15" s="56">
        <v>1</v>
      </c>
      <c r="B15" s="56" t="s">
        <v>170</v>
      </c>
      <c r="C15" s="52" t="s">
        <v>181</v>
      </c>
      <c r="D15" s="107" t="s">
        <v>182</v>
      </c>
      <c r="E15" s="57">
        <v>815</v>
      </c>
      <c r="F15" s="57">
        <f>G15+I15+K15</f>
        <v>489</v>
      </c>
      <c r="G15" s="57">
        <v>280</v>
      </c>
      <c r="H15" s="74" t="s">
        <v>22</v>
      </c>
      <c r="I15" s="57">
        <v>209</v>
      </c>
      <c r="J15" s="52" t="s">
        <v>23</v>
      </c>
      <c r="K15" s="57"/>
      <c r="L15" s="52" t="s">
        <v>16</v>
      </c>
      <c r="M15" s="50"/>
    </row>
    <row r="16" s="36" customFormat="1" ht="36" customHeight="1" spans="1:15">
      <c r="A16" s="43" t="s">
        <v>75</v>
      </c>
      <c r="B16" s="108"/>
      <c r="C16" s="43"/>
      <c r="D16" s="43" t="s">
        <v>59</v>
      </c>
      <c r="E16" s="50">
        <f>SUM(E17:E22)</f>
        <v>1120.68</v>
      </c>
      <c r="F16" s="46">
        <f>SUM(F17:F22)</f>
        <v>196.0741</v>
      </c>
      <c r="G16" s="50">
        <f>SUM(G17:G22)</f>
        <v>0</v>
      </c>
      <c r="H16" s="50"/>
      <c r="I16" s="50">
        <f>SUM(I17:I22)</f>
        <v>138.233007</v>
      </c>
      <c r="J16" s="50"/>
      <c r="K16" s="50">
        <f>SUM(K17:K22)</f>
        <v>57.841093</v>
      </c>
      <c r="L16" s="46"/>
      <c r="M16" s="46"/>
      <c r="N16" s="33"/>
      <c r="O16" s="33"/>
    </row>
    <row r="17" s="37" customFormat="1" ht="64" customHeight="1" spans="1:13">
      <c r="A17" s="99">
        <v>1</v>
      </c>
      <c r="B17" s="23" t="s">
        <v>177</v>
      </c>
      <c r="C17" s="23" t="s">
        <v>183</v>
      </c>
      <c r="D17" s="23" t="s">
        <v>184</v>
      </c>
      <c r="E17" s="23">
        <v>424.99</v>
      </c>
      <c r="F17" s="57">
        <f t="shared" ref="F16:F24" si="0">G17+I17+K17</f>
        <v>18.5341</v>
      </c>
      <c r="G17" s="57">
        <v>0</v>
      </c>
      <c r="H17" s="57" t="s">
        <v>16</v>
      </c>
      <c r="I17" s="57">
        <v>0</v>
      </c>
      <c r="J17" s="57" t="s">
        <v>16</v>
      </c>
      <c r="K17" s="57">
        <v>18.5341</v>
      </c>
      <c r="L17" s="28" t="s">
        <v>24</v>
      </c>
      <c r="M17" s="57"/>
    </row>
    <row r="18" s="37" customFormat="1" ht="40" customHeight="1" spans="1:13">
      <c r="A18" s="99">
        <v>2</v>
      </c>
      <c r="B18" s="23" t="s">
        <v>170</v>
      </c>
      <c r="C18" s="23" t="s">
        <v>185</v>
      </c>
      <c r="D18" s="23" t="s">
        <v>186</v>
      </c>
      <c r="E18" s="109">
        <v>74.32</v>
      </c>
      <c r="F18" s="57">
        <f t="shared" si="0"/>
        <v>12.49</v>
      </c>
      <c r="G18" s="57">
        <v>0</v>
      </c>
      <c r="H18" s="57" t="s">
        <v>16</v>
      </c>
      <c r="I18" s="57">
        <v>0</v>
      </c>
      <c r="J18" s="57" t="s">
        <v>16</v>
      </c>
      <c r="K18" s="57">
        <v>12.49</v>
      </c>
      <c r="L18" s="28" t="s">
        <v>24</v>
      </c>
      <c r="M18" s="57"/>
    </row>
    <row r="19" s="37" customFormat="1" ht="40" customHeight="1" spans="1:13">
      <c r="A19" s="99">
        <v>3</v>
      </c>
      <c r="B19" s="23" t="s">
        <v>170</v>
      </c>
      <c r="C19" s="22" t="s">
        <v>187</v>
      </c>
      <c r="D19" s="22" t="s">
        <v>188</v>
      </c>
      <c r="E19" s="109">
        <v>145</v>
      </c>
      <c r="F19" s="57">
        <f t="shared" si="0"/>
        <v>49.39</v>
      </c>
      <c r="G19" s="57">
        <v>0</v>
      </c>
      <c r="H19" s="57" t="s">
        <v>16</v>
      </c>
      <c r="I19" s="57">
        <v>22.573007</v>
      </c>
      <c r="J19" s="52" t="s">
        <v>23</v>
      </c>
      <c r="K19" s="57">
        <v>26.816993</v>
      </c>
      <c r="L19" s="28" t="s">
        <v>24</v>
      </c>
      <c r="M19" s="57"/>
    </row>
    <row r="20" s="37" customFormat="1" ht="40" customHeight="1" spans="1:13">
      <c r="A20" s="99">
        <v>4</v>
      </c>
      <c r="B20" s="23" t="s">
        <v>170</v>
      </c>
      <c r="C20" s="23" t="s">
        <v>189</v>
      </c>
      <c r="D20" s="23" t="s">
        <v>190</v>
      </c>
      <c r="E20" s="109">
        <v>55</v>
      </c>
      <c r="F20" s="57">
        <f t="shared" si="0"/>
        <v>9.57</v>
      </c>
      <c r="G20" s="57">
        <v>0</v>
      </c>
      <c r="H20" s="57" t="s">
        <v>16</v>
      </c>
      <c r="I20" s="57">
        <v>9.57</v>
      </c>
      <c r="J20" s="52" t="s">
        <v>23</v>
      </c>
      <c r="K20" s="57">
        <v>0</v>
      </c>
      <c r="L20" s="57" t="s">
        <v>16</v>
      </c>
      <c r="M20" s="57"/>
    </row>
    <row r="21" s="37" customFormat="1" ht="40" customHeight="1" spans="1:13">
      <c r="A21" s="99">
        <v>5</v>
      </c>
      <c r="B21" s="22" t="s">
        <v>170</v>
      </c>
      <c r="C21" s="22" t="s">
        <v>191</v>
      </c>
      <c r="D21" s="58" t="s">
        <v>192</v>
      </c>
      <c r="E21" s="22">
        <v>220</v>
      </c>
      <c r="F21" s="57">
        <f t="shared" si="0"/>
        <v>76.14</v>
      </c>
      <c r="G21" s="57">
        <v>0</v>
      </c>
      <c r="H21" s="57" t="s">
        <v>16</v>
      </c>
      <c r="I21" s="57">
        <v>76.14</v>
      </c>
      <c r="J21" s="52" t="s">
        <v>23</v>
      </c>
      <c r="K21" s="57">
        <v>0</v>
      </c>
      <c r="L21" s="57" t="s">
        <v>16</v>
      </c>
      <c r="M21" s="57"/>
    </row>
    <row r="22" s="37" customFormat="1" ht="69" customHeight="1" spans="1:13">
      <c r="A22" s="99">
        <v>6</v>
      </c>
      <c r="B22" s="22" t="s">
        <v>193</v>
      </c>
      <c r="C22" s="22" t="s">
        <v>194</v>
      </c>
      <c r="D22" s="23" t="s">
        <v>195</v>
      </c>
      <c r="E22" s="22">
        <v>201.37</v>
      </c>
      <c r="F22" s="57">
        <f t="shared" si="0"/>
        <v>29.95</v>
      </c>
      <c r="G22" s="57">
        <v>0</v>
      </c>
      <c r="H22" s="57" t="s">
        <v>16</v>
      </c>
      <c r="I22" s="57">
        <v>29.95</v>
      </c>
      <c r="J22" s="52" t="s">
        <v>23</v>
      </c>
      <c r="K22" s="57">
        <v>0</v>
      </c>
      <c r="L22" s="57" t="s">
        <v>16</v>
      </c>
      <c r="M22" s="57"/>
    </row>
    <row r="23" s="33" customFormat="1" ht="30" customHeight="1" spans="1:13">
      <c r="A23" s="50" t="s">
        <v>40</v>
      </c>
      <c r="B23" s="50"/>
      <c r="C23" s="50"/>
      <c r="D23" s="50" t="s">
        <v>59</v>
      </c>
      <c r="E23" s="50">
        <f>E24</f>
        <v>50</v>
      </c>
      <c r="F23" s="46">
        <f>F24</f>
        <v>50</v>
      </c>
      <c r="G23" s="50">
        <f>G24</f>
        <v>0</v>
      </c>
      <c r="H23" s="50"/>
      <c r="I23" s="50">
        <f>I24</f>
        <v>0</v>
      </c>
      <c r="J23" s="50"/>
      <c r="K23" s="50">
        <f>K24</f>
        <v>50</v>
      </c>
      <c r="L23" s="50"/>
      <c r="M23" s="50"/>
    </row>
    <row r="24" s="34" customFormat="1" ht="40" customHeight="1" spans="1:13">
      <c r="A24" s="56">
        <v>1</v>
      </c>
      <c r="B24" s="56" t="s">
        <v>177</v>
      </c>
      <c r="C24" s="56" t="s">
        <v>196</v>
      </c>
      <c r="D24" s="54" t="s">
        <v>100</v>
      </c>
      <c r="E24" s="56">
        <v>50</v>
      </c>
      <c r="F24" s="57">
        <f t="shared" si="0"/>
        <v>50</v>
      </c>
      <c r="G24" s="57">
        <v>0</v>
      </c>
      <c r="H24" s="57" t="s">
        <v>16</v>
      </c>
      <c r="I24" s="57">
        <v>0</v>
      </c>
      <c r="J24" s="57" t="s">
        <v>16</v>
      </c>
      <c r="K24" s="56">
        <v>50</v>
      </c>
      <c r="L24" s="28" t="s">
        <v>24</v>
      </c>
      <c r="M24" s="56"/>
    </row>
    <row r="25" s="37" customFormat="1" ht="12"/>
    <row r="26" s="37" customFormat="1" ht="12"/>
    <row r="27" s="37" customFormat="1" ht="12"/>
  </sheetData>
  <mergeCells count="16">
    <mergeCell ref="A1:B1"/>
    <mergeCell ref="A2:M2"/>
    <mergeCell ref="A3:M3"/>
    <mergeCell ref="F4:L4"/>
    <mergeCell ref="B6:C6"/>
    <mergeCell ref="A7:C7"/>
    <mergeCell ref="A11:C11"/>
    <mergeCell ref="A14:C14"/>
    <mergeCell ref="A16:C16"/>
    <mergeCell ref="A23:C23"/>
    <mergeCell ref="A4:A5"/>
    <mergeCell ref="B4:B5"/>
    <mergeCell ref="C4:C5"/>
    <mergeCell ref="D4:D5"/>
    <mergeCell ref="E4:E5"/>
    <mergeCell ref="M4:M5"/>
  </mergeCells>
  <pageMargins left="0.393055555555556" right="0.0784722222222222" top="0.472222222222222" bottom="0.393055555555556" header="0.5" footer="0.432638888888889"/>
  <pageSetup paperSize="9" scale="54" fitToHeight="0" orientation="portrait" horizontalDpi="600"/>
  <headerFooter/>
  <ignoredErrors>
    <ignoredError sqref="F23 F16 F11 F6:F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YL27"/>
  <sheetViews>
    <sheetView view="pageBreakPreview" zoomScale="80" zoomScaleNormal="70" workbookViewId="0">
      <pane ySplit="6" topLeftCell="A7" activePane="bottomLeft" state="frozen"/>
      <selection/>
      <selection pane="bottomLeft" activeCell="K26" sqref="K26"/>
    </sheetView>
  </sheetViews>
  <sheetFormatPr defaultColWidth="9" defaultRowHeight="15.6"/>
  <cols>
    <col min="1" max="1" width="5.78703703703704" style="38" customWidth="1"/>
    <col min="2" max="2" width="23.5833333333333" style="38" customWidth="1"/>
    <col min="3" max="3" width="20.3148148148148" style="38" customWidth="1"/>
    <col min="4" max="4" width="32.6481481481481" style="38" customWidth="1"/>
    <col min="5" max="5" width="13.0185185185185" style="38" customWidth="1"/>
    <col min="6" max="6" width="13.8055555555556" style="38" customWidth="1"/>
    <col min="7" max="7" width="11.1111111111111" style="38" customWidth="1"/>
    <col min="8" max="8" width="15.1481481481481" style="38" customWidth="1"/>
    <col min="9" max="9" width="11.1111111111111" style="38" customWidth="1"/>
    <col min="10" max="10" width="14.0648148148148" style="38" customWidth="1"/>
    <col min="11" max="11" width="11.0925925925926" style="38" customWidth="1"/>
    <col min="12" max="12" width="11.1111111111111" style="38" customWidth="1"/>
    <col min="13" max="13" width="9.0462962962963" style="38" customWidth="1"/>
    <col min="14" max="14" width="5.75" style="38"/>
    <col min="15" max="15" width="4.87962962962963" style="38"/>
    <col min="16" max="16216" width="4.7037037037037" style="38"/>
    <col min="16217" max="16384" width="9" style="38"/>
  </cols>
  <sheetData>
    <row r="1" s="38" customFormat="1" ht="30" customHeight="1" spans="1:10">
      <c r="A1" s="29" t="s">
        <v>197</v>
      </c>
      <c r="B1" s="29"/>
      <c r="F1" s="71"/>
      <c r="H1" s="37"/>
      <c r="J1" s="37"/>
    </row>
    <row r="2" s="90" customFormat="1" ht="42" customHeight="1" spans="1:13">
      <c r="A2" s="91" t="s">
        <v>198</v>
      </c>
      <c r="B2" s="91"/>
      <c r="C2" s="91"/>
      <c r="D2" s="91"/>
      <c r="E2" s="92"/>
      <c r="F2" s="92"/>
      <c r="G2" s="92"/>
      <c r="H2" s="92"/>
      <c r="I2" s="92"/>
      <c r="J2" s="92"/>
      <c r="K2" s="92"/>
      <c r="L2" s="92"/>
      <c r="M2" s="92"/>
    </row>
    <row r="3" s="31" customFormat="1" ht="31" customHeight="1" spans="1:13">
      <c r="A3" s="41" t="s">
        <v>54</v>
      </c>
      <c r="B3" s="41"/>
      <c r="C3" s="41"/>
      <c r="D3" s="41"/>
      <c r="E3" s="41"/>
      <c r="F3" s="41"/>
      <c r="G3" s="41"/>
      <c r="H3" s="93"/>
      <c r="I3" s="41"/>
      <c r="J3" s="93"/>
      <c r="K3" s="41"/>
      <c r="L3" s="41"/>
      <c r="M3" s="41"/>
    </row>
    <row r="4" s="32" customFormat="1" ht="32" customHeight="1" spans="1:13">
      <c r="A4" s="42" t="s">
        <v>1</v>
      </c>
      <c r="B4" s="42" t="s">
        <v>55</v>
      </c>
      <c r="C4" s="42" t="s">
        <v>56</v>
      </c>
      <c r="D4" s="42" t="s">
        <v>7</v>
      </c>
      <c r="E4" s="43" t="s">
        <v>57</v>
      </c>
      <c r="F4" s="44" t="s">
        <v>58</v>
      </c>
      <c r="G4" s="44"/>
      <c r="H4" s="44"/>
      <c r="I4" s="44"/>
      <c r="J4" s="44"/>
      <c r="K4" s="44"/>
      <c r="L4" s="44"/>
      <c r="M4" s="42" t="s">
        <v>6</v>
      </c>
    </row>
    <row r="5" s="32" customFormat="1" ht="32" customHeight="1" spans="1:13">
      <c r="A5" s="94"/>
      <c r="B5" s="94"/>
      <c r="C5" s="94"/>
      <c r="D5" s="94"/>
      <c r="E5" s="43"/>
      <c r="F5" s="44" t="s">
        <v>59</v>
      </c>
      <c r="G5" s="45" t="s">
        <v>11</v>
      </c>
      <c r="H5" s="43" t="s">
        <v>12</v>
      </c>
      <c r="I5" s="43" t="s">
        <v>13</v>
      </c>
      <c r="J5" s="43" t="s">
        <v>12</v>
      </c>
      <c r="K5" s="43" t="s">
        <v>14</v>
      </c>
      <c r="L5" s="43" t="s">
        <v>12</v>
      </c>
      <c r="M5" s="42"/>
    </row>
    <row r="6" s="37" customFormat="1" ht="34" customHeight="1" spans="1:13">
      <c r="A6" s="95">
        <f>A9+A12+A15+A25+A27</f>
        <v>16</v>
      </c>
      <c r="B6" s="42" t="s">
        <v>199</v>
      </c>
      <c r="C6" s="42"/>
      <c r="D6" s="42"/>
      <c r="E6" s="42">
        <f>E7+E10+E13+E16+E26</f>
        <v>3836.040102</v>
      </c>
      <c r="F6" s="46">
        <f>F7+F10+F13+F16+F26</f>
        <v>2505.265732</v>
      </c>
      <c r="G6" s="46">
        <f>G7+G10+G13+G16+G26</f>
        <v>1353</v>
      </c>
      <c r="H6" s="46"/>
      <c r="I6" s="46">
        <f>I7+I10+I13+I16+I26</f>
        <v>984.8</v>
      </c>
      <c r="J6" s="46"/>
      <c r="K6" s="46">
        <f>K7+K10+K13+K16+K26</f>
        <v>167.465732</v>
      </c>
      <c r="L6" s="57"/>
      <c r="M6" s="57"/>
    </row>
    <row r="7" s="33" customFormat="1" ht="37" customHeight="1" spans="1:13">
      <c r="A7" s="96" t="s">
        <v>61</v>
      </c>
      <c r="B7" s="97"/>
      <c r="C7" s="98"/>
      <c r="D7" s="43" t="s">
        <v>59</v>
      </c>
      <c r="E7" s="50">
        <f>SUM(E8:E9)</f>
        <v>1400</v>
      </c>
      <c r="F7" s="46">
        <f t="shared" ref="F7:F16" si="0">G7+I7+K7</f>
        <v>1200</v>
      </c>
      <c r="G7" s="50">
        <f>G8+G9</f>
        <v>800</v>
      </c>
      <c r="H7" s="50"/>
      <c r="I7" s="50">
        <f>I8+I9</f>
        <v>400</v>
      </c>
      <c r="J7" s="50"/>
      <c r="K7" s="50">
        <f>K8+K9</f>
        <v>0</v>
      </c>
      <c r="L7" s="50"/>
      <c r="M7" s="50"/>
    </row>
    <row r="8" s="33" customFormat="1" ht="69" customHeight="1" spans="1:13">
      <c r="A8" s="99">
        <v>1</v>
      </c>
      <c r="B8" s="54" t="s">
        <v>200</v>
      </c>
      <c r="C8" s="54" t="s">
        <v>201</v>
      </c>
      <c r="D8" s="54" t="s">
        <v>202</v>
      </c>
      <c r="E8" s="54">
        <v>400</v>
      </c>
      <c r="F8" s="56">
        <f t="shared" si="0"/>
        <v>200</v>
      </c>
      <c r="G8" s="57">
        <v>0</v>
      </c>
      <c r="H8" s="59"/>
      <c r="I8" s="57">
        <v>200</v>
      </c>
      <c r="J8" s="52" t="s">
        <v>23</v>
      </c>
      <c r="K8" s="57">
        <v>0</v>
      </c>
      <c r="L8" s="56" t="s">
        <v>16</v>
      </c>
      <c r="M8" s="100"/>
    </row>
    <row r="9" s="33" customFormat="1" ht="78" customHeight="1" spans="1:13">
      <c r="A9" s="54">
        <v>2</v>
      </c>
      <c r="B9" s="56" t="s">
        <v>203</v>
      </c>
      <c r="C9" s="56" t="s">
        <v>204</v>
      </c>
      <c r="D9" s="56" t="s">
        <v>112</v>
      </c>
      <c r="E9" s="54">
        <v>1000</v>
      </c>
      <c r="F9" s="56">
        <f t="shared" si="0"/>
        <v>1000</v>
      </c>
      <c r="G9" s="57">
        <v>800</v>
      </c>
      <c r="H9" s="59" t="s">
        <v>22</v>
      </c>
      <c r="I9" s="52">
        <v>200</v>
      </c>
      <c r="J9" s="52" t="s">
        <v>23</v>
      </c>
      <c r="K9" s="57">
        <v>0</v>
      </c>
      <c r="L9" s="56" t="s">
        <v>16</v>
      </c>
      <c r="M9" s="100"/>
    </row>
    <row r="10" s="33" customFormat="1" ht="34" customHeight="1" spans="1:16210">
      <c r="A10" s="47" t="s">
        <v>65</v>
      </c>
      <c r="B10" s="48"/>
      <c r="C10" s="49"/>
      <c r="D10" s="50" t="s">
        <v>59</v>
      </c>
      <c r="E10" s="46">
        <f>E11+E12</f>
        <v>175.8</v>
      </c>
      <c r="F10" s="46">
        <f t="shared" si="0"/>
        <v>175.8</v>
      </c>
      <c r="G10" s="46">
        <f>G11+G12</f>
        <v>160</v>
      </c>
      <c r="H10" s="46"/>
      <c r="I10" s="46">
        <f>I11+I12</f>
        <v>15.8</v>
      </c>
      <c r="J10" s="46"/>
      <c r="K10" s="46">
        <f>K11+K12</f>
        <v>0</v>
      </c>
      <c r="L10" s="50"/>
      <c r="M10" s="50"/>
      <c r="WYJ10" s="36"/>
      <c r="WYK10" s="36"/>
      <c r="WYL10" s="36"/>
    </row>
    <row r="11" s="34" customFormat="1" ht="34" customHeight="1" spans="1:13">
      <c r="A11" s="56">
        <v>1</v>
      </c>
      <c r="B11" s="56" t="s">
        <v>205</v>
      </c>
      <c r="C11" s="52" t="s">
        <v>206</v>
      </c>
      <c r="D11" s="52" t="s">
        <v>207</v>
      </c>
      <c r="E11" s="56">
        <v>35</v>
      </c>
      <c r="F11" s="57">
        <f t="shared" si="0"/>
        <v>35</v>
      </c>
      <c r="G11" s="56">
        <v>30</v>
      </c>
      <c r="H11" s="59" t="s">
        <v>22</v>
      </c>
      <c r="I11" s="57">
        <v>5</v>
      </c>
      <c r="J11" s="52" t="s">
        <v>23</v>
      </c>
      <c r="K11" s="56">
        <v>0</v>
      </c>
      <c r="L11" s="56" t="s">
        <v>16</v>
      </c>
      <c r="M11" s="56"/>
    </row>
    <row r="12" s="34" customFormat="1" ht="34" customHeight="1" spans="1:13">
      <c r="A12" s="56">
        <v>2</v>
      </c>
      <c r="B12" s="56" t="s">
        <v>205</v>
      </c>
      <c r="C12" s="52" t="s">
        <v>208</v>
      </c>
      <c r="D12" s="52" t="s">
        <v>70</v>
      </c>
      <c r="E12" s="56">
        <v>140.8</v>
      </c>
      <c r="F12" s="57">
        <f t="shared" si="0"/>
        <v>140.8</v>
      </c>
      <c r="G12" s="56">
        <v>130</v>
      </c>
      <c r="H12" s="59" t="s">
        <v>22</v>
      </c>
      <c r="I12" s="57">
        <v>10.8</v>
      </c>
      <c r="J12" s="52" t="s">
        <v>23</v>
      </c>
      <c r="K12" s="56">
        <v>0</v>
      </c>
      <c r="L12" s="56" t="s">
        <v>16</v>
      </c>
      <c r="M12" s="56"/>
    </row>
    <row r="13" s="34" customFormat="1" ht="30" customHeight="1" spans="1:13">
      <c r="A13" s="47" t="s">
        <v>71</v>
      </c>
      <c r="B13" s="48"/>
      <c r="C13" s="48"/>
      <c r="D13" s="50" t="s">
        <v>59</v>
      </c>
      <c r="E13" s="50">
        <f>SUM(E14:E15)</f>
        <v>1150</v>
      </c>
      <c r="F13" s="50">
        <f t="shared" si="0"/>
        <v>962</v>
      </c>
      <c r="G13" s="50">
        <f>G14+G15</f>
        <v>393</v>
      </c>
      <c r="H13" s="50"/>
      <c r="I13" s="50">
        <f>I14+I15</f>
        <v>569</v>
      </c>
      <c r="J13" s="50"/>
      <c r="K13" s="50">
        <f>K14+K15</f>
        <v>0</v>
      </c>
      <c r="L13" s="56"/>
      <c r="M13" s="56"/>
    </row>
    <row r="14" s="34" customFormat="1" ht="119" customHeight="1" spans="1:13">
      <c r="A14" s="56">
        <v>1</v>
      </c>
      <c r="B14" s="56" t="s">
        <v>209</v>
      </c>
      <c r="C14" s="56" t="s">
        <v>210</v>
      </c>
      <c r="D14" s="56" t="s">
        <v>211</v>
      </c>
      <c r="E14" s="56">
        <v>800</v>
      </c>
      <c r="F14" s="57">
        <f t="shared" si="0"/>
        <v>640</v>
      </c>
      <c r="G14" s="56">
        <f>E14*0.3</f>
        <v>240</v>
      </c>
      <c r="H14" s="59" t="s">
        <v>22</v>
      </c>
      <c r="I14" s="56">
        <v>400</v>
      </c>
      <c r="J14" s="52" t="s">
        <v>23</v>
      </c>
      <c r="K14" s="56">
        <v>0</v>
      </c>
      <c r="L14" s="56" t="s">
        <v>16</v>
      </c>
      <c r="M14" s="56"/>
    </row>
    <row r="15" s="34" customFormat="1" ht="119" customHeight="1" spans="1:13">
      <c r="A15" s="56">
        <v>2</v>
      </c>
      <c r="B15" s="56" t="s">
        <v>212</v>
      </c>
      <c r="C15" s="56" t="s">
        <v>213</v>
      </c>
      <c r="D15" s="56" t="s">
        <v>214</v>
      </c>
      <c r="E15" s="56">
        <v>350</v>
      </c>
      <c r="F15" s="57">
        <f t="shared" si="0"/>
        <v>322</v>
      </c>
      <c r="G15" s="56">
        <v>153</v>
      </c>
      <c r="H15" s="59" t="s">
        <v>22</v>
      </c>
      <c r="I15" s="56">
        <v>169</v>
      </c>
      <c r="J15" s="52" t="s">
        <v>23</v>
      </c>
      <c r="K15" s="56">
        <v>0</v>
      </c>
      <c r="L15" s="56" t="s">
        <v>16</v>
      </c>
      <c r="M15" s="56" t="s">
        <v>215</v>
      </c>
    </row>
    <row r="16" s="37" customFormat="1" ht="36" customHeight="1" spans="1:13">
      <c r="A16" s="96" t="s">
        <v>75</v>
      </c>
      <c r="B16" s="97"/>
      <c r="C16" s="97"/>
      <c r="D16" s="43" t="s">
        <v>59</v>
      </c>
      <c r="E16" s="43">
        <f>SUM(E17:E25)</f>
        <v>1010.240102</v>
      </c>
      <c r="F16" s="43">
        <f t="shared" si="0"/>
        <v>67.465732</v>
      </c>
      <c r="G16" s="43">
        <f>SUM(G17:G25)</f>
        <v>0</v>
      </c>
      <c r="H16" s="43"/>
      <c r="I16" s="43">
        <f>SUM(I17:I25)</f>
        <v>0</v>
      </c>
      <c r="J16" s="43"/>
      <c r="K16" s="43">
        <f>SUM(K17:K25)</f>
        <v>67.465732</v>
      </c>
      <c r="L16" s="57"/>
      <c r="M16" s="57"/>
    </row>
    <row r="17" s="37" customFormat="1" ht="60" customHeight="1" spans="1:13">
      <c r="A17" s="56">
        <v>1</v>
      </c>
      <c r="B17" s="23" t="s">
        <v>216</v>
      </c>
      <c r="C17" s="56" t="s">
        <v>217</v>
      </c>
      <c r="D17" s="56" t="s">
        <v>218</v>
      </c>
      <c r="E17" s="56">
        <v>197.925438</v>
      </c>
      <c r="F17" s="54">
        <f t="shared" ref="F17:F27" si="1">G17+I17+K17</f>
        <v>5.934733</v>
      </c>
      <c r="G17" s="57">
        <v>0</v>
      </c>
      <c r="H17" s="52" t="s">
        <v>16</v>
      </c>
      <c r="I17" s="57">
        <v>0</v>
      </c>
      <c r="J17" s="52" t="s">
        <v>16</v>
      </c>
      <c r="K17" s="56">
        <v>5.934733</v>
      </c>
      <c r="L17" s="28" t="s">
        <v>24</v>
      </c>
      <c r="M17" s="57"/>
    </row>
    <row r="18" s="37" customFormat="1" ht="60" customHeight="1" spans="1:13">
      <c r="A18" s="56">
        <v>2</v>
      </c>
      <c r="B18" s="23" t="s">
        <v>219</v>
      </c>
      <c r="C18" s="56" t="s">
        <v>220</v>
      </c>
      <c r="D18" s="56" t="s">
        <v>221</v>
      </c>
      <c r="E18" s="56">
        <v>69.402342</v>
      </c>
      <c r="F18" s="54">
        <f t="shared" si="1"/>
        <v>2.077214</v>
      </c>
      <c r="G18" s="57">
        <v>0</v>
      </c>
      <c r="H18" s="52" t="s">
        <v>16</v>
      </c>
      <c r="I18" s="57">
        <v>0</v>
      </c>
      <c r="J18" s="52" t="s">
        <v>16</v>
      </c>
      <c r="K18" s="56">
        <v>2.077214</v>
      </c>
      <c r="L18" s="28" t="s">
        <v>24</v>
      </c>
      <c r="M18" s="57"/>
    </row>
    <row r="19" s="37" customFormat="1" ht="60" customHeight="1" spans="1:13">
      <c r="A19" s="56">
        <v>3</v>
      </c>
      <c r="B19" s="23" t="s">
        <v>205</v>
      </c>
      <c r="C19" s="56" t="s">
        <v>222</v>
      </c>
      <c r="D19" s="56" t="s">
        <v>223</v>
      </c>
      <c r="E19" s="56">
        <v>118.584218</v>
      </c>
      <c r="F19" s="54">
        <f t="shared" si="1"/>
        <v>3.534697</v>
      </c>
      <c r="G19" s="57">
        <v>0</v>
      </c>
      <c r="H19" s="52" t="s">
        <v>16</v>
      </c>
      <c r="I19" s="57">
        <v>0</v>
      </c>
      <c r="J19" s="52" t="s">
        <v>16</v>
      </c>
      <c r="K19" s="56">
        <v>3.534697</v>
      </c>
      <c r="L19" s="28" t="s">
        <v>24</v>
      </c>
      <c r="M19" s="57"/>
    </row>
    <row r="20" s="37" customFormat="1" ht="60" customHeight="1" spans="1:13">
      <c r="A20" s="56">
        <v>4</v>
      </c>
      <c r="B20" s="23" t="s">
        <v>224</v>
      </c>
      <c r="C20" s="56" t="s">
        <v>225</v>
      </c>
      <c r="D20" s="56" t="s">
        <v>226</v>
      </c>
      <c r="E20" s="56">
        <v>74.157453</v>
      </c>
      <c r="F20" s="54">
        <f t="shared" si="1"/>
        <v>2.21966</v>
      </c>
      <c r="G20" s="57">
        <v>0</v>
      </c>
      <c r="H20" s="52" t="s">
        <v>16</v>
      </c>
      <c r="I20" s="57">
        <v>0</v>
      </c>
      <c r="J20" s="52" t="s">
        <v>16</v>
      </c>
      <c r="K20" s="56">
        <v>2.21966</v>
      </c>
      <c r="L20" s="28" t="s">
        <v>24</v>
      </c>
      <c r="M20" s="57"/>
    </row>
    <row r="21" s="37" customFormat="1" ht="60" customHeight="1" spans="1:13">
      <c r="A21" s="56">
        <v>5</v>
      </c>
      <c r="B21" s="23" t="s">
        <v>227</v>
      </c>
      <c r="C21" s="56" t="s">
        <v>228</v>
      </c>
      <c r="D21" s="56" t="s">
        <v>229</v>
      </c>
      <c r="E21" s="56">
        <v>216.943272</v>
      </c>
      <c r="F21" s="54">
        <f t="shared" si="1"/>
        <v>43.393272</v>
      </c>
      <c r="G21" s="57">
        <v>0</v>
      </c>
      <c r="H21" s="52" t="s">
        <v>16</v>
      </c>
      <c r="I21" s="57">
        <v>0</v>
      </c>
      <c r="J21" s="52" t="s">
        <v>16</v>
      </c>
      <c r="K21" s="56">
        <v>43.393272</v>
      </c>
      <c r="L21" s="28" t="s">
        <v>24</v>
      </c>
      <c r="M21" s="57"/>
    </row>
    <row r="22" s="37" customFormat="1" ht="60" customHeight="1" spans="1:13">
      <c r="A22" s="56">
        <v>6</v>
      </c>
      <c r="B22" s="23" t="s">
        <v>230</v>
      </c>
      <c r="C22" s="56" t="s">
        <v>231</v>
      </c>
      <c r="D22" s="56" t="s">
        <v>232</v>
      </c>
      <c r="E22" s="62">
        <v>63.24</v>
      </c>
      <c r="F22" s="54">
        <f t="shared" si="1"/>
        <v>1.955892</v>
      </c>
      <c r="G22" s="57">
        <v>0</v>
      </c>
      <c r="H22" s="52" t="s">
        <v>16</v>
      </c>
      <c r="I22" s="57">
        <v>0</v>
      </c>
      <c r="J22" s="52" t="s">
        <v>16</v>
      </c>
      <c r="K22" s="56">
        <v>1.955892</v>
      </c>
      <c r="L22" s="28" t="s">
        <v>24</v>
      </c>
      <c r="M22" s="57"/>
    </row>
    <row r="23" s="37" customFormat="1" ht="60" customHeight="1" spans="1:13">
      <c r="A23" s="56">
        <v>7</v>
      </c>
      <c r="B23" s="23" t="s">
        <v>216</v>
      </c>
      <c r="C23" s="56" t="s">
        <v>233</v>
      </c>
      <c r="D23" s="56" t="s">
        <v>234</v>
      </c>
      <c r="E23" s="62">
        <v>98.1051</v>
      </c>
      <c r="F23" s="54">
        <f t="shared" si="1"/>
        <v>3.034241</v>
      </c>
      <c r="G23" s="57">
        <v>0</v>
      </c>
      <c r="H23" s="52" t="s">
        <v>16</v>
      </c>
      <c r="I23" s="57">
        <v>0</v>
      </c>
      <c r="J23" s="52" t="s">
        <v>16</v>
      </c>
      <c r="K23" s="56">
        <v>3.034241</v>
      </c>
      <c r="L23" s="28" t="s">
        <v>24</v>
      </c>
      <c r="M23" s="57"/>
    </row>
    <row r="24" s="37" customFormat="1" ht="60" customHeight="1" spans="1:13">
      <c r="A24" s="56">
        <v>8</v>
      </c>
      <c r="B24" s="23" t="s">
        <v>227</v>
      </c>
      <c r="C24" s="56" t="s">
        <v>235</v>
      </c>
      <c r="D24" s="56" t="s">
        <v>236</v>
      </c>
      <c r="E24" s="62">
        <v>111.582268</v>
      </c>
      <c r="F24" s="54">
        <f t="shared" si="1"/>
        <v>3.451062</v>
      </c>
      <c r="G24" s="57">
        <v>0</v>
      </c>
      <c r="H24" s="52" t="s">
        <v>16</v>
      </c>
      <c r="I24" s="57">
        <v>0</v>
      </c>
      <c r="J24" s="52" t="s">
        <v>16</v>
      </c>
      <c r="K24" s="56">
        <v>3.451062</v>
      </c>
      <c r="L24" s="28" t="s">
        <v>24</v>
      </c>
      <c r="M24" s="57"/>
    </row>
    <row r="25" s="37" customFormat="1" ht="60" customHeight="1" spans="1:13">
      <c r="A25" s="56">
        <v>9</v>
      </c>
      <c r="B25" s="23" t="s">
        <v>237</v>
      </c>
      <c r="C25" s="56" t="s">
        <v>238</v>
      </c>
      <c r="D25" s="56" t="s">
        <v>239</v>
      </c>
      <c r="E25" s="62">
        <v>60.300011</v>
      </c>
      <c r="F25" s="54">
        <f t="shared" si="1"/>
        <v>1.864961</v>
      </c>
      <c r="G25" s="57">
        <v>0</v>
      </c>
      <c r="H25" s="52" t="s">
        <v>16</v>
      </c>
      <c r="I25" s="57">
        <v>0</v>
      </c>
      <c r="J25" s="52" t="s">
        <v>16</v>
      </c>
      <c r="K25" s="56">
        <v>1.864961</v>
      </c>
      <c r="L25" s="28" t="s">
        <v>24</v>
      </c>
      <c r="M25" s="57"/>
    </row>
    <row r="26" s="34" customFormat="1" ht="30" customHeight="1" spans="1:13">
      <c r="A26" s="50" t="s">
        <v>40</v>
      </c>
      <c r="B26" s="50"/>
      <c r="C26" s="50"/>
      <c r="D26" s="50" t="s">
        <v>59</v>
      </c>
      <c r="E26" s="50">
        <f>E27</f>
        <v>100</v>
      </c>
      <c r="F26" s="46">
        <f t="shared" si="1"/>
        <v>100</v>
      </c>
      <c r="G26" s="50">
        <f>G27</f>
        <v>0</v>
      </c>
      <c r="H26" s="50"/>
      <c r="I26" s="50">
        <f>I27</f>
        <v>0</v>
      </c>
      <c r="J26" s="50"/>
      <c r="K26" s="50">
        <f>K27</f>
        <v>100</v>
      </c>
      <c r="L26" s="56"/>
      <c r="M26" s="56"/>
    </row>
    <row r="27" s="34" customFormat="1" ht="41" customHeight="1" spans="1:16206">
      <c r="A27" s="56">
        <v>1</v>
      </c>
      <c r="B27" s="52" t="s">
        <v>205</v>
      </c>
      <c r="C27" s="56" t="s">
        <v>240</v>
      </c>
      <c r="D27" s="54" t="s">
        <v>100</v>
      </c>
      <c r="E27" s="56">
        <v>100</v>
      </c>
      <c r="F27" s="57">
        <f t="shared" si="1"/>
        <v>100</v>
      </c>
      <c r="G27" s="56">
        <v>0</v>
      </c>
      <c r="H27" s="56" t="s">
        <v>16</v>
      </c>
      <c r="I27" s="56">
        <v>0</v>
      </c>
      <c r="J27" s="56" t="s">
        <v>16</v>
      </c>
      <c r="K27" s="56">
        <v>100</v>
      </c>
      <c r="L27" s="28" t="s">
        <v>24</v>
      </c>
      <c r="M27" s="56"/>
      <c r="WYG27" s="37"/>
      <c r="WYH27" s="37"/>
    </row>
  </sheetData>
  <mergeCells count="16">
    <mergeCell ref="A1:B1"/>
    <mergeCell ref="A2:M2"/>
    <mergeCell ref="A3:M3"/>
    <mergeCell ref="F4:L4"/>
    <mergeCell ref="B6:C6"/>
    <mergeCell ref="A7:C7"/>
    <mergeCell ref="A10:C10"/>
    <mergeCell ref="A13:C13"/>
    <mergeCell ref="A16:C16"/>
    <mergeCell ref="A26:C26"/>
    <mergeCell ref="A4:A5"/>
    <mergeCell ref="B4:B5"/>
    <mergeCell ref="C4:C5"/>
    <mergeCell ref="D4:D5"/>
    <mergeCell ref="E4:E5"/>
    <mergeCell ref="M4:M5"/>
  </mergeCells>
  <pageMargins left="0.156944444444444" right="0.0784722222222222" top="0.472222222222222" bottom="0.354166666666667" header="0.5" footer="0.5"/>
  <pageSetup paperSize="9" scale="53" fitToHeight="0" orientation="portrait" horizontalDpi="600"/>
  <headerFooter/>
  <ignoredErrors>
    <ignoredError sqref="F16 F10 F2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view="pageBreakPreview" zoomScale="90" zoomScaleNormal="70" workbookViewId="0">
      <pane ySplit="6" topLeftCell="A28" activePane="bottomLeft" state="frozen"/>
      <selection/>
      <selection pane="bottomLeft" activeCell="K7" sqref="K7"/>
    </sheetView>
  </sheetViews>
  <sheetFormatPr defaultColWidth="9" defaultRowHeight="15.6"/>
  <cols>
    <col min="1" max="1" width="5.40740740740741" style="65" customWidth="1"/>
    <col min="2" max="2" width="17.0740740740741" style="65" customWidth="1"/>
    <col min="3" max="3" width="23.1851851851852" style="65" customWidth="1"/>
    <col min="4" max="4" width="28.8796296296296" style="65" customWidth="1"/>
    <col min="5" max="5" width="16.6018518518519" style="65" customWidth="1"/>
    <col min="6" max="6" width="14.3333333333333" style="65"/>
    <col min="7" max="7" width="11.3703703703704" style="65" customWidth="1"/>
    <col min="8" max="8" width="15.1296296296296" style="65" customWidth="1"/>
    <col min="9" max="9" width="13.3240740740741" style="65" customWidth="1"/>
    <col min="10" max="10" width="14.2962962962963" style="65" customWidth="1"/>
    <col min="11" max="12" width="11.3703703703704" style="65" customWidth="1"/>
    <col min="13" max="14" width="9" style="65"/>
    <col min="15" max="15" width="13.4907407407407" style="65" customWidth="1"/>
    <col min="16" max="16384" width="9" style="65"/>
  </cols>
  <sheetData>
    <row r="1" s="65" customFormat="1" ht="32" customHeight="1" spans="1:10">
      <c r="A1" s="70" t="s">
        <v>241</v>
      </c>
      <c r="B1" s="70"/>
      <c r="F1" s="71"/>
      <c r="H1" s="69"/>
      <c r="J1" s="69"/>
    </row>
    <row r="2" s="67" customFormat="1" ht="35.1" customHeight="1" spans="1:13">
      <c r="A2" s="81" t="s">
        <v>242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="65" customFormat="1" ht="33" customHeight="1" spans="1:13">
      <c r="A3" s="82" t="s">
        <v>243</v>
      </c>
      <c r="B3" s="82"/>
      <c r="C3" s="82"/>
      <c r="D3" s="82"/>
      <c r="E3" s="82"/>
      <c r="F3" s="82"/>
      <c r="G3" s="82"/>
      <c r="H3" s="83"/>
      <c r="I3" s="82"/>
      <c r="J3" s="83"/>
      <c r="K3" s="82"/>
      <c r="L3" s="82"/>
      <c r="M3" s="82"/>
    </row>
    <row r="4" s="67" customFormat="1" ht="26" customHeight="1" spans="1:13">
      <c r="A4" s="42" t="s">
        <v>1</v>
      </c>
      <c r="B4" s="42" t="s">
        <v>55</v>
      </c>
      <c r="C4" s="42" t="s">
        <v>56</v>
      </c>
      <c r="D4" s="42" t="s">
        <v>7</v>
      </c>
      <c r="E4" s="43" t="s">
        <v>57</v>
      </c>
      <c r="F4" s="44" t="s">
        <v>58</v>
      </c>
      <c r="G4" s="44"/>
      <c r="H4" s="44"/>
      <c r="I4" s="44"/>
      <c r="J4" s="44"/>
      <c r="K4" s="44"/>
      <c r="L4" s="44"/>
      <c r="M4" s="42" t="s">
        <v>6</v>
      </c>
    </row>
    <row r="5" s="67" customFormat="1" ht="33" customHeight="1" spans="1:13">
      <c r="A5" s="42"/>
      <c r="B5" s="42"/>
      <c r="C5" s="42"/>
      <c r="D5" s="42"/>
      <c r="E5" s="43"/>
      <c r="F5" s="44" t="s">
        <v>59</v>
      </c>
      <c r="G5" s="45" t="s">
        <v>11</v>
      </c>
      <c r="H5" s="43" t="s">
        <v>12</v>
      </c>
      <c r="I5" s="43" t="s">
        <v>13</v>
      </c>
      <c r="J5" s="43" t="s">
        <v>12</v>
      </c>
      <c r="K5" s="43" t="s">
        <v>14</v>
      </c>
      <c r="L5" s="43" t="s">
        <v>12</v>
      </c>
      <c r="M5" s="42"/>
    </row>
    <row r="6" s="33" customFormat="1" ht="36" customHeight="1" spans="1:13">
      <c r="A6" s="43">
        <f>A9+A12+A14+A26+A28</f>
        <v>17</v>
      </c>
      <c r="B6" s="42" t="s">
        <v>199</v>
      </c>
      <c r="C6" s="42"/>
      <c r="D6" s="43"/>
      <c r="E6" s="43">
        <f>E7+E10+E13+E15+E27</f>
        <v>3303.52268</v>
      </c>
      <c r="F6" s="50">
        <f t="shared" ref="F6:F9" si="0">G6+I6+K6</f>
        <v>1669.891682</v>
      </c>
      <c r="G6" s="50">
        <f>G7+G10+G13+G15+G27</f>
        <v>695</v>
      </c>
      <c r="H6" s="50"/>
      <c r="I6" s="50">
        <f>I7+I10+I13+I15+I27</f>
        <v>914.891682</v>
      </c>
      <c r="J6" s="50"/>
      <c r="K6" s="50">
        <f>K7+K10+K13+K15+K27</f>
        <v>60</v>
      </c>
      <c r="L6" s="50"/>
      <c r="M6" s="50"/>
    </row>
    <row r="7" s="79" customFormat="1" ht="30" customHeight="1" spans="1:13">
      <c r="A7" s="50" t="s">
        <v>61</v>
      </c>
      <c r="B7" s="50"/>
      <c r="C7" s="50"/>
      <c r="D7" s="48" t="s">
        <v>59</v>
      </c>
      <c r="E7" s="50">
        <f>SUM(E8:E9)</f>
        <v>1100</v>
      </c>
      <c r="F7" s="46">
        <f t="shared" si="0"/>
        <v>950</v>
      </c>
      <c r="G7" s="50">
        <f>G8+G9</f>
        <v>300</v>
      </c>
      <c r="H7" s="50"/>
      <c r="I7" s="50">
        <f>I8+I9</f>
        <v>650</v>
      </c>
      <c r="J7" s="50"/>
      <c r="K7" s="50">
        <f>K8+K9</f>
        <v>0</v>
      </c>
      <c r="L7" s="50"/>
      <c r="M7" s="50"/>
    </row>
    <row r="8" s="79" customFormat="1" ht="73" customHeight="1" spans="1:13">
      <c r="A8" s="56">
        <v>1</v>
      </c>
      <c r="B8" s="56" t="s">
        <v>244</v>
      </c>
      <c r="C8" s="56" t="s">
        <v>245</v>
      </c>
      <c r="D8" s="56" t="s">
        <v>64</v>
      </c>
      <c r="E8" s="56">
        <v>800</v>
      </c>
      <c r="F8" s="56">
        <f t="shared" si="0"/>
        <v>800</v>
      </c>
      <c r="G8" s="56">
        <v>300</v>
      </c>
      <c r="H8" s="59" t="s">
        <v>22</v>
      </c>
      <c r="I8" s="56">
        <v>500</v>
      </c>
      <c r="J8" s="52" t="s">
        <v>23</v>
      </c>
      <c r="K8" s="56">
        <v>0</v>
      </c>
      <c r="L8" s="56" t="s">
        <v>16</v>
      </c>
      <c r="M8" s="56"/>
    </row>
    <row r="9" s="79" customFormat="1" ht="73" customHeight="1" spans="1:13">
      <c r="A9" s="56">
        <v>2</v>
      </c>
      <c r="B9" s="84" t="s">
        <v>246</v>
      </c>
      <c r="C9" s="84" t="s">
        <v>247</v>
      </c>
      <c r="D9" s="84" t="s">
        <v>248</v>
      </c>
      <c r="E9" s="84">
        <v>300</v>
      </c>
      <c r="F9" s="56">
        <f t="shared" si="0"/>
        <v>150</v>
      </c>
      <c r="G9" s="56">
        <v>0</v>
      </c>
      <c r="H9" s="56" t="s">
        <v>16</v>
      </c>
      <c r="I9" s="52">
        <f>90+12+110-62</f>
        <v>150</v>
      </c>
      <c r="J9" s="52" t="s">
        <v>23</v>
      </c>
      <c r="K9" s="56">
        <v>0</v>
      </c>
      <c r="L9" s="56" t="s">
        <v>16</v>
      </c>
      <c r="M9" s="56"/>
    </row>
    <row r="10" s="33" customFormat="1" ht="36" customHeight="1" spans="1:13">
      <c r="A10" s="50" t="s">
        <v>65</v>
      </c>
      <c r="B10" s="50"/>
      <c r="C10" s="50"/>
      <c r="D10" s="50" t="s">
        <v>59</v>
      </c>
      <c r="E10" s="51">
        <f>E11+E12</f>
        <v>100</v>
      </c>
      <c r="F10" s="50">
        <f t="shared" ref="F10:F18" si="1">G10+I10+K10</f>
        <v>100</v>
      </c>
      <c r="G10" s="50">
        <f>G11+G12</f>
        <v>95</v>
      </c>
      <c r="H10" s="50"/>
      <c r="I10" s="50">
        <f>I11+I12</f>
        <v>5</v>
      </c>
      <c r="J10" s="50"/>
      <c r="K10" s="50">
        <f>K11+K12</f>
        <v>0</v>
      </c>
      <c r="L10" s="50"/>
      <c r="M10" s="50"/>
    </row>
    <row r="11" s="34" customFormat="1" ht="49" customHeight="1" spans="1:13">
      <c r="A11" s="56">
        <v>1</v>
      </c>
      <c r="B11" s="54" t="s">
        <v>249</v>
      </c>
      <c r="C11" s="54" t="s">
        <v>250</v>
      </c>
      <c r="D11" s="54" t="s">
        <v>251</v>
      </c>
      <c r="E11" s="54">
        <v>18</v>
      </c>
      <c r="F11" s="56">
        <f t="shared" si="1"/>
        <v>18</v>
      </c>
      <c r="G11" s="56">
        <v>15</v>
      </c>
      <c r="H11" s="59" t="s">
        <v>22</v>
      </c>
      <c r="I11" s="56">
        <v>3</v>
      </c>
      <c r="J11" s="52" t="s">
        <v>23</v>
      </c>
      <c r="K11" s="56">
        <v>0</v>
      </c>
      <c r="L11" s="56" t="s">
        <v>16</v>
      </c>
      <c r="M11" s="56"/>
    </row>
    <row r="12" s="34" customFormat="1" ht="54" customHeight="1" spans="1:13">
      <c r="A12" s="56">
        <v>2</v>
      </c>
      <c r="B12" s="54" t="s">
        <v>249</v>
      </c>
      <c r="C12" s="54" t="s">
        <v>252</v>
      </c>
      <c r="D12" s="54" t="s">
        <v>253</v>
      </c>
      <c r="E12" s="54">
        <v>82</v>
      </c>
      <c r="F12" s="56">
        <f t="shared" si="1"/>
        <v>82</v>
      </c>
      <c r="G12" s="56">
        <v>80</v>
      </c>
      <c r="H12" s="59" t="s">
        <v>22</v>
      </c>
      <c r="I12" s="56">
        <v>2</v>
      </c>
      <c r="J12" s="52" t="s">
        <v>23</v>
      </c>
      <c r="K12" s="56">
        <v>0</v>
      </c>
      <c r="L12" s="56" t="s">
        <v>16</v>
      </c>
      <c r="M12" s="56"/>
    </row>
    <row r="13" s="33" customFormat="1" ht="36" customHeight="1" spans="1:13">
      <c r="A13" s="85" t="s">
        <v>71</v>
      </c>
      <c r="B13" s="86"/>
      <c r="C13" s="87"/>
      <c r="D13" s="86" t="s">
        <v>59</v>
      </c>
      <c r="E13" s="50">
        <f>SUM(E14:E14)</f>
        <v>700</v>
      </c>
      <c r="F13" s="50">
        <f t="shared" si="1"/>
        <v>420</v>
      </c>
      <c r="G13" s="50">
        <f>G14</f>
        <v>300</v>
      </c>
      <c r="H13" s="50"/>
      <c r="I13" s="50">
        <f>I14</f>
        <v>120</v>
      </c>
      <c r="J13" s="50"/>
      <c r="K13" s="50">
        <f>K14</f>
        <v>0</v>
      </c>
      <c r="L13" s="50"/>
      <c r="M13" s="50"/>
    </row>
    <row r="14" s="80" customFormat="1" ht="54" customHeight="1" spans="1:13">
      <c r="A14" s="52">
        <v>1</v>
      </c>
      <c r="B14" s="84" t="s">
        <v>254</v>
      </c>
      <c r="C14" s="52" t="s">
        <v>255</v>
      </c>
      <c r="D14" s="54" t="s">
        <v>256</v>
      </c>
      <c r="E14" s="54">
        <v>700</v>
      </c>
      <c r="F14" s="56">
        <f t="shared" si="1"/>
        <v>420</v>
      </c>
      <c r="G14" s="56">
        <v>300</v>
      </c>
      <c r="H14" s="59" t="s">
        <v>22</v>
      </c>
      <c r="I14" s="56">
        <v>120</v>
      </c>
      <c r="J14" s="52" t="s">
        <v>23</v>
      </c>
      <c r="K14" s="56">
        <v>0</v>
      </c>
      <c r="L14" s="56" t="s">
        <v>16</v>
      </c>
      <c r="M14" s="50"/>
    </row>
    <row r="15" s="68" customFormat="1" ht="36" customHeight="1" spans="1:13">
      <c r="A15" s="43" t="s">
        <v>257</v>
      </c>
      <c r="B15" s="43"/>
      <c r="C15" s="43"/>
      <c r="D15" s="43" t="s">
        <v>59</v>
      </c>
      <c r="E15" s="43">
        <f>SUM(E16:E26)</f>
        <v>1343.52268</v>
      </c>
      <c r="F15" s="43">
        <f t="shared" si="1"/>
        <v>139.891682</v>
      </c>
      <c r="G15" s="43">
        <f>SUM(G16:G26)</f>
        <v>0</v>
      </c>
      <c r="H15" s="43"/>
      <c r="I15" s="43">
        <f>SUM(I16:I26)</f>
        <v>139.891682</v>
      </c>
      <c r="J15" s="43"/>
      <c r="K15" s="43">
        <f>SUM(K16:K26)</f>
        <v>0</v>
      </c>
      <c r="L15" s="51"/>
      <c r="M15" s="51"/>
    </row>
    <row r="16" s="69" customFormat="1" ht="47" customHeight="1" spans="1:13">
      <c r="A16" s="73">
        <v>1</v>
      </c>
      <c r="B16" s="22" t="s">
        <v>258</v>
      </c>
      <c r="C16" s="54" t="s">
        <v>259</v>
      </c>
      <c r="D16" s="54" t="s">
        <v>260</v>
      </c>
      <c r="E16" s="54">
        <v>84.023157</v>
      </c>
      <c r="F16" s="56">
        <f t="shared" si="1"/>
        <v>17.224747</v>
      </c>
      <c r="G16" s="54">
        <v>0</v>
      </c>
      <c r="H16" s="56" t="s">
        <v>16</v>
      </c>
      <c r="I16" s="54">
        <v>17.224747</v>
      </c>
      <c r="J16" s="52" t="s">
        <v>23</v>
      </c>
      <c r="K16" s="56">
        <v>0</v>
      </c>
      <c r="L16" s="56" t="s">
        <v>16</v>
      </c>
      <c r="M16" s="52"/>
    </row>
    <row r="17" s="69" customFormat="1" ht="47" customHeight="1" spans="1:13">
      <c r="A17" s="73">
        <v>2</v>
      </c>
      <c r="B17" s="22" t="s">
        <v>261</v>
      </c>
      <c r="C17" s="54" t="s">
        <v>262</v>
      </c>
      <c r="D17" s="54" t="s">
        <v>263</v>
      </c>
      <c r="E17" s="54">
        <v>64.984681</v>
      </c>
      <c r="F17" s="56">
        <f t="shared" ref="F17:F28" si="2">G17+I17+K17</f>
        <v>12.996977</v>
      </c>
      <c r="G17" s="54">
        <v>0</v>
      </c>
      <c r="H17" s="56" t="s">
        <v>16</v>
      </c>
      <c r="I17" s="54">
        <v>12.996977</v>
      </c>
      <c r="J17" s="52" t="s">
        <v>23</v>
      </c>
      <c r="K17" s="56">
        <v>0</v>
      </c>
      <c r="L17" s="56" t="s">
        <v>16</v>
      </c>
      <c r="M17" s="52"/>
    </row>
    <row r="18" s="69" customFormat="1" ht="47" customHeight="1" spans="1:13">
      <c r="A18" s="73">
        <v>3</v>
      </c>
      <c r="B18" s="22" t="s">
        <v>261</v>
      </c>
      <c r="C18" s="54" t="s">
        <v>264</v>
      </c>
      <c r="D18" s="54" t="s">
        <v>263</v>
      </c>
      <c r="E18" s="54">
        <v>59.631377</v>
      </c>
      <c r="F18" s="56">
        <f t="shared" si="2"/>
        <v>2.606313</v>
      </c>
      <c r="G18" s="54">
        <v>0</v>
      </c>
      <c r="H18" s="56" t="s">
        <v>16</v>
      </c>
      <c r="I18" s="54">
        <v>2.606313</v>
      </c>
      <c r="J18" s="52" t="s">
        <v>23</v>
      </c>
      <c r="K18" s="56">
        <v>0</v>
      </c>
      <c r="L18" s="56" t="s">
        <v>16</v>
      </c>
      <c r="M18" s="52"/>
    </row>
    <row r="19" s="69" customFormat="1" ht="47" customHeight="1" spans="1:13">
      <c r="A19" s="73">
        <v>4</v>
      </c>
      <c r="B19" s="22" t="s">
        <v>261</v>
      </c>
      <c r="C19" s="54" t="s">
        <v>265</v>
      </c>
      <c r="D19" s="54" t="s">
        <v>266</v>
      </c>
      <c r="E19" s="54">
        <v>160.477482</v>
      </c>
      <c r="F19" s="56">
        <f t="shared" si="2"/>
        <v>37.712238</v>
      </c>
      <c r="G19" s="54">
        <v>0</v>
      </c>
      <c r="H19" s="56" t="s">
        <v>16</v>
      </c>
      <c r="I19" s="54">
        <v>37.712238</v>
      </c>
      <c r="J19" s="52" t="s">
        <v>23</v>
      </c>
      <c r="K19" s="56">
        <v>0</v>
      </c>
      <c r="L19" s="56" t="s">
        <v>16</v>
      </c>
      <c r="M19" s="52"/>
    </row>
    <row r="20" s="69" customFormat="1" ht="47" customHeight="1" spans="1:13">
      <c r="A20" s="73">
        <v>5</v>
      </c>
      <c r="B20" s="22" t="s">
        <v>261</v>
      </c>
      <c r="C20" s="54" t="s">
        <v>267</v>
      </c>
      <c r="D20" s="54" t="s">
        <v>268</v>
      </c>
      <c r="E20" s="54">
        <v>100.121553</v>
      </c>
      <c r="F20" s="56">
        <f t="shared" si="2"/>
        <v>23.685088</v>
      </c>
      <c r="G20" s="54">
        <v>0</v>
      </c>
      <c r="H20" s="56" t="s">
        <v>16</v>
      </c>
      <c r="I20" s="54">
        <v>23.685088</v>
      </c>
      <c r="J20" s="52" t="s">
        <v>23</v>
      </c>
      <c r="K20" s="56">
        <v>0</v>
      </c>
      <c r="L20" s="56" t="s">
        <v>16</v>
      </c>
      <c r="M20" s="52"/>
    </row>
    <row r="21" s="69" customFormat="1" ht="47" customHeight="1" spans="1:13">
      <c r="A21" s="73">
        <v>6</v>
      </c>
      <c r="B21" s="22" t="s">
        <v>269</v>
      </c>
      <c r="C21" s="54" t="s">
        <v>270</v>
      </c>
      <c r="D21" s="54" t="s">
        <v>271</v>
      </c>
      <c r="E21" s="54">
        <v>56.405463</v>
      </c>
      <c r="F21" s="56">
        <f t="shared" si="2"/>
        <v>1.692164</v>
      </c>
      <c r="G21" s="54">
        <v>0</v>
      </c>
      <c r="H21" s="56" t="s">
        <v>16</v>
      </c>
      <c r="I21" s="54">
        <v>1.692164</v>
      </c>
      <c r="J21" s="52" t="s">
        <v>23</v>
      </c>
      <c r="K21" s="56">
        <v>0</v>
      </c>
      <c r="L21" s="56" t="s">
        <v>16</v>
      </c>
      <c r="M21" s="52"/>
    </row>
    <row r="22" s="69" customFormat="1" ht="47" customHeight="1" spans="1:13">
      <c r="A22" s="73">
        <v>7</v>
      </c>
      <c r="B22" s="22" t="s">
        <v>272</v>
      </c>
      <c r="C22" s="54" t="s">
        <v>273</v>
      </c>
      <c r="D22" s="54" t="s">
        <v>274</v>
      </c>
      <c r="E22" s="54">
        <v>88.990268</v>
      </c>
      <c r="F22" s="56">
        <f t="shared" si="2"/>
        <v>17.798068</v>
      </c>
      <c r="G22" s="54">
        <v>0</v>
      </c>
      <c r="H22" s="56" t="s">
        <v>16</v>
      </c>
      <c r="I22" s="54">
        <v>17.798068</v>
      </c>
      <c r="J22" s="52" t="s">
        <v>23</v>
      </c>
      <c r="K22" s="56">
        <v>0</v>
      </c>
      <c r="L22" s="56" t="s">
        <v>16</v>
      </c>
      <c r="M22" s="52"/>
    </row>
    <row r="23" s="69" customFormat="1" ht="78" customHeight="1" spans="1:13">
      <c r="A23" s="73">
        <v>8</v>
      </c>
      <c r="B23" s="23" t="s">
        <v>258</v>
      </c>
      <c r="C23" s="54" t="s">
        <v>275</v>
      </c>
      <c r="D23" s="54" t="s">
        <v>276</v>
      </c>
      <c r="E23" s="54">
        <v>30.18</v>
      </c>
      <c r="F23" s="56">
        <f t="shared" si="2"/>
        <v>6.017255</v>
      </c>
      <c r="G23" s="54">
        <v>0</v>
      </c>
      <c r="H23" s="56" t="s">
        <v>16</v>
      </c>
      <c r="I23" s="54">
        <v>6.017255</v>
      </c>
      <c r="J23" s="52" t="s">
        <v>23</v>
      </c>
      <c r="K23" s="56">
        <v>0</v>
      </c>
      <c r="L23" s="56" t="s">
        <v>16</v>
      </c>
      <c r="M23" s="52"/>
    </row>
    <row r="24" s="69" customFormat="1" ht="47" customHeight="1" spans="1:13">
      <c r="A24" s="73">
        <v>9</v>
      </c>
      <c r="B24" s="88" t="s">
        <v>277</v>
      </c>
      <c r="C24" s="54" t="s">
        <v>278</v>
      </c>
      <c r="D24" s="54" t="s">
        <v>279</v>
      </c>
      <c r="E24" s="23">
        <v>551.810446</v>
      </c>
      <c r="F24" s="56">
        <f t="shared" si="2"/>
        <v>15.863436</v>
      </c>
      <c r="G24" s="54">
        <v>0</v>
      </c>
      <c r="H24" s="56" t="s">
        <v>16</v>
      </c>
      <c r="I24" s="54">
        <v>15.863436</v>
      </c>
      <c r="J24" s="52" t="s">
        <v>23</v>
      </c>
      <c r="K24" s="56">
        <v>0</v>
      </c>
      <c r="L24" s="56" t="s">
        <v>16</v>
      </c>
      <c r="M24" s="52"/>
    </row>
    <row r="25" s="69" customFormat="1" ht="47" customHeight="1" spans="1:13">
      <c r="A25" s="73">
        <v>10</v>
      </c>
      <c r="B25" s="22" t="s">
        <v>280</v>
      </c>
      <c r="C25" s="54" t="s">
        <v>281</v>
      </c>
      <c r="D25" s="54" t="s">
        <v>279</v>
      </c>
      <c r="E25" s="23">
        <v>132.254753</v>
      </c>
      <c r="F25" s="56">
        <f t="shared" si="2"/>
        <v>3.89742</v>
      </c>
      <c r="G25" s="54">
        <v>0</v>
      </c>
      <c r="H25" s="56" t="s">
        <v>16</v>
      </c>
      <c r="I25" s="54">
        <v>3.89742</v>
      </c>
      <c r="J25" s="52" t="s">
        <v>23</v>
      </c>
      <c r="K25" s="56">
        <v>0</v>
      </c>
      <c r="L25" s="56" t="s">
        <v>16</v>
      </c>
      <c r="M25" s="52"/>
    </row>
    <row r="26" s="69" customFormat="1" ht="36" customHeight="1" spans="1:13">
      <c r="A26" s="73">
        <v>11</v>
      </c>
      <c r="B26" s="22" t="s">
        <v>282</v>
      </c>
      <c r="C26" s="54" t="s">
        <v>283</v>
      </c>
      <c r="D26" s="54" t="s">
        <v>284</v>
      </c>
      <c r="E26" s="23">
        <v>14.6435</v>
      </c>
      <c r="F26" s="56">
        <f t="shared" si="2"/>
        <v>0.397976</v>
      </c>
      <c r="G26" s="54">
        <v>0</v>
      </c>
      <c r="H26" s="56" t="s">
        <v>16</v>
      </c>
      <c r="I26" s="54">
        <v>0.397976</v>
      </c>
      <c r="J26" s="52" t="s">
        <v>23</v>
      </c>
      <c r="K26" s="56">
        <v>0</v>
      </c>
      <c r="L26" s="56" t="s">
        <v>16</v>
      </c>
      <c r="M26" s="52"/>
    </row>
    <row r="27" s="69" customFormat="1" ht="36" customHeight="1" spans="1:13">
      <c r="A27" s="47" t="s">
        <v>40</v>
      </c>
      <c r="B27" s="48"/>
      <c r="C27" s="49"/>
      <c r="D27" s="50" t="s">
        <v>59</v>
      </c>
      <c r="E27" s="50">
        <f>E28</f>
        <v>60</v>
      </c>
      <c r="F27" s="50">
        <f t="shared" si="2"/>
        <v>60</v>
      </c>
      <c r="G27" s="51">
        <f>G28</f>
        <v>0</v>
      </c>
      <c r="H27" s="51"/>
      <c r="I27" s="51">
        <f>I28</f>
        <v>0</v>
      </c>
      <c r="J27" s="51"/>
      <c r="K27" s="51">
        <f>K28</f>
        <v>60</v>
      </c>
      <c r="L27" s="52"/>
      <c r="M27" s="52"/>
    </row>
    <row r="28" s="34" customFormat="1" ht="36" customHeight="1" spans="1:13">
      <c r="A28" s="89">
        <v>1</v>
      </c>
      <c r="B28" s="54" t="s">
        <v>249</v>
      </c>
      <c r="C28" s="54" t="s">
        <v>285</v>
      </c>
      <c r="D28" s="54" t="s">
        <v>100</v>
      </c>
      <c r="E28" s="89">
        <v>60</v>
      </c>
      <c r="F28" s="56">
        <f t="shared" si="2"/>
        <v>60</v>
      </c>
      <c r="G28" s="56">
        <v>0</v>
      </c>
      <c r="H28" s="56" t="s">
        <v>16</v>
      </c>
      <c r="I28" s="56">
        <v>0</v>
      </c>
      <c r="J28" s="56" t="s">
        <v>16</v>
      </c>
      <c r="K28" s="56">
        <v>60</v>
      </c>
      <c r="L28" s="28" t="s">
        <v>24</v>
      </c>
      <c r="M28" s="56"/>
    </row>
    <row r="29" s="69" customFormat="1" ht="12"/>
    <row r="30" s="69" customFormat="1" ht="12"/>
    <row r="31" s="69" customFormat="1" ht="12"/>
  </sheetData>
  <autoFilter ref="A1:E28">
    <extLst/>
  </autoFilter>
  <mergeCells count="16">
    <mergeCell ref="A1:B1"/>
    <mergeCell ref="A2:M2"/>
    <mergeCell ref="A3:M3"/>
    <mergeCell ref="F4:L4"/>
    <mergeCell ref="B6:C6"/>
    <mergeCell ref="A7:C7"/>
    <mergeCell ref="A10:C10"/>
    <mergeCell ref="A13:C13"/>
    <mergeCell ref="A15:C15"/>
    <mergeCell ref="A27:C27"/>
    <mergeCell ref="A4:A5"/>
    <mergeCell ref="B4:B5"/>
    <mergeCell ref="C4:C5"/>
    <mergeCell ref="D4:D5"/>
    <mergeCell ref="E4:E5"/>
    <mergeCell ref="M4:M5"/>
  </mergeCells>
  <pageMargins left="0.156944444444444" right="0.0784722222222222" top="0.472222222222222" bottom="0.354166666666667" header="0.5" footer="0.354166666666667"/>
  <pageSetup paperSize="9" scale="54" fitToHeight="0" orientation="portrait" horizontalDpi="600"/>
  <headerFooter/>
  <rowBreaks count="2" manualBreakCount="2">
    <brk id="28" max="16383" man="1"/>
    <brk id="28" max="16383" man="1"/>
  </rowBreaks>
  <ignoredErrors>
    <ignoredError sqref="F15 F6 F1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view="pageBreakPreview" zoomScale="80" zoomScaleNormal="80" workbookViewId="0">
      <pane ySplit="6" topLeftCell="A25" activePane="bottomLeft" state="frozen"/>
      <selection/>
      <selection pane="bottomLeft" activeCell="K22" sqref="K22"/>
    </sheetView>
  </sheetViews>
  <sheetFormatPr defaultColWidth="9" defaultRowHeight="30" customHeight="1"/>
  <cols>
    <col min="1" max="1" width="5.62962962962963" style="65" customWidth="1"/>
    <col min="2" max="2" width="19.6851851851852" style="65" customWidth="1"/>
    <col min="3" max="3" width="28.6203703703704" style="65" customWidth="1"/>
    <col min="4" max="4" width="33.1203703703704" style="65" customWidth="1"/>
    <col min="5" max="5" width="12.5" style="65" customWidth="1"/>
    <col min="6" max="6" width="14.1296296296296" style="65"/>
    <col min="7" max="7" width="10.712962962963" style="65" customWidth="1"/>
    <col min="8" max="8" width="15.462962962963" style="65" customWidth="1"/>
    <col min="9" max="9" width="12.6574074074074" style="65" customWidth="1"/>
    <col min="10" max="10" width="15.3055555555556" style="65" customWidth="1"/>
    <col min="11" max="12" width="10.712962962963" style="65" customWidth="1"/>
    <col min="13" max="13" width="7.18518518518519" style="65" customWidth="1"/>
    <col min="14" max="16" width="9" style="65"/>
    <col min="17" max="17" width="13.3333333333333" style="65" customWidth="1"/>
    <col min="18" max="18" width="9.44444444444444" style="65"/>
    <col min="19" max="19" width="11.7777777777778" style="65"/>
    <col min="20" max="32" width="9" style="65"/>
    <col min="33" max="16384" width="41.962962962963" style="65"/>
  </cols>
  <sheetData>
    <row r="1" s="65" customFormat="1" customHeight="1" spans="1:6">
      <c r="A1" s="70" t="s">
        <v>286</v>
      </c>
      <c r="B1" s="70"/>
      <c r="C1" s="70"/>
      <c r="F1" s="71"/>
    </row>
    <row r="2" s="66" customFormat="1" customHeight="1" spans="1:13">
      <c r="A2" s="39" t="s">
        <v>287</v>
      </c>
      <c r="B2" s="39"/>
      <c r="C2" s="39"/>
      <c r="D2" s="39"/>
      <c r="E2" s="40"/>
      <c r="F2" s="72"/>
      <c r="G2" s="40"/>
      <c r="H2" s="40"/>
      <c r="I2" s="40"/>
      <c r="J2" s="40"/>
      <c r="K2" s="40"/>
      <c r="L2" s="40"/>
      <c r="M2" s="40"/>
    </row>
    <row r="3" s="65" customFormat="1" customHeight="1" spans="1:13">
      <c r="A3" s="41" t="s">
        <v>54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="67" customFormat="1" ht="26" customHeight="1" spans="1:13">
      <c r="A4" s="42" t="s">
        <v>1</v>
      </c>
      <c r="B4" s="42" t="s">
        <v>55</v>
      </c>
      <c r="C4" s="42" t="s">
        <v>56</v>
      </c>
      <c r="D4" s="42" t="s">
        <v>7</v>
      </c>
      <c r="E4" s="43" t="s">
        <v>57</v>
      </c>
      <c r="F4" s="44" t="s">
        <v>58</v>
      </c>
      <c r="G4" s="44"/>
      <c r="H4" s="44"/>
      <c r="I4" s="44"/>
      <c r="J4" s="44"/>
      <c r="K4" s="44"/>
      <c r="L4" s="44"/>
      <c r="M4" s="42" t="s">
        <v>6</v>
      </c>
    </row>
    <row r="5" s="67" customFormat="1" ht="36" customHeight="1" spans="1:13">
      <c r="A5" s="42"/>
      <c r="B5" s="42"/>
      <c r="C5" s="42"/>
      <c r="D5" s="42"/>
      <c r="E5" s="43"/>
      <c r="F5" s="44" t="s">
        <v>59</v>
      </c>
      <c r="G5" s="45" t="s">
        <v>11</v>
      </c>
      <c r="H5" s="43" t="s">
        <v>12</v>
      </c>
      <c r="I5" s="43" t="s">
        <v>13</v>
      </c>
      <c r="J5" s="43" t="s">
        <v>12</v>
      </c>
      <c r="K5" s="43" t="s">
        <v>14</v>
      </c>
      <c r="L5" s="43" t="s">
        <v>12</v>
      </c>
      <c r="M5" s="42"/>
    </row>
    <row r="6" s="68" customFormat="1" ht="33" customHeight="1" spans="1:13">
      <c r="A6" s="42">
        <f>A14+A21+A27+A29+A17</f>
        <v>18</v>
      </c>
      <c r="B6" s="42" t="s">
        <v>15</v>
      </c>
      <c r="C6" s="42"/>
      <c r="D6" s="42"/>
      <c r="E6" s="42">
        <f>E7+E15+E18+E22+E28</f>
        <v>4356.380948</v>
      </c>
      <c r="F6" s="51">
        <f t="shared" ref="F6:F20" si="0">G6+I6+K6</f>
        <v>2411.171449</v>
      </c>
      <c r="G6" s="51">
        <f>G7+G15+G18+G22+G28</f>
        <v>1329</v>
      </c>
      <c r="H6" s="51"/>
      <c r="I6" s="51">
        <f>I7+I15+I18+I22+I28</f>
        <v>927.7</v>
      </c>
      <c r="J6" s="51"/>
      <c r="K6" s="51">
        <f>K7+K15+K18+K22+K28</f>
        <v>154.471449</v>
      </c>
      <c r="L6" s="51"/>
      <c r="M6" s="51"/>
    </row>
    <row r="7" s="33" customFormat="1" ht="33" customHeight="1" spans="1:13">
      <c r="A7" s="47" t="s">
        <v>61</v>
      </c>
      <c r="B7" s="48"/>
      <c r="C7" s="49"/>
      <c r="D7" s="50" t="s">
        <v>59</v>
      </c>
      <c r="E7" s="50">
        <f>SUM(E8:E14)</f>
        <v>1415.850148</v>
      </c>
      <c r="F7" s="51">
        <f t="shared" si="0"/>
        <v>1187.850148</v>
      </c>
      <c r="G7" s="50">
        <f>SUM(G8:G14)</f>
        <v>956</v>
      </c>
      <c r="H7" s="50"/>
      <c r="I7" s="50">
        <f>SUM(I8:I14)</f>
        <v>216</v>
      </c>
      <c r="J7" s="50"/>
      <c r="K7" s="50">
        <f>SUM(K8:K14)</f>
        <v>15.850148</v>
      </c>
      <c r="L7" s="50"/>
      <c r="M7" s="50"/>
    </row>
    <row r="8" s="33" customFormat="1" ht="60" customHeight="1" spans="1:13">
      <c r="A8" s="73">
        <v>1</v>
      </c>
      <c r="B8" s="56" t="s">
        <v>288</v>
      </c>
      <c r="C8" s="56" t="s">
        <v>289</v>
      </c>
      <c r="D8" s="56" t="s">
        <v>290</v>
      </c>
      <c r="E8" s="57">
        <v>400</v>
      </c>
      <c r="F8" s="56">
        <f t="shared" si="0"/>
        <v>322</v>
      </c>
      <c r="G8" s="57">
        <v>231</v>
      </c>
      <c r="H8" s="52" t="s">
        <v>291</v>
      </c>
      <c r="I8" s="57">
        <v>91</v>
      </c>
      <c r="J8" s="78" t="s">
        <v>292</v>
      </c>
      <c r="K8" s="57">
        <v>0</v>
      </c>
      <c r="L8" s="52" t="s">
        <v>16</v>
      </c>
      <c r="M8" s="56"/>
    </row>
    <row r="9" s="33" customFormat="1" ht="72" customHeight="1" spans="1:13">
      <c r="A9" s="73">
        <v>2</v>
      </c>
      <c r="B9" s="56" t="s">
        <v>293</v>
      </c>
      <c r="C9" s="56" t="s">
        <v>294</v>
      </c>
      <c r="D9" s="56" t="s">
        <v>64</v>
      </c>
      <c r="E9" s="57">
        <v>700</v>
      </c>
      <c r="F9" s="56">
        <f t="shared" si="0"/>
        <v>700</v>
      </c>
      <c r="G9" s="57">
        <v>600</v>
      </c>
      <c r="H9" s="59" t="s">
        <v>22</v>
      </c>
      <c r="I9" s="57">
        <v>100</v>
      </c>
      <c r="J9" s="54" t="s">
        <v>23</v>
      </c>
      <c r="K9" s="57">
        <v>0</v>
      </c>
      <c r="L9" s="52" t="s">
        <v>16</v>
      </c>
      <c r="M9" s="56"/>
    </row>
    <row r="10" s="33" customFormat="1" ht="72" customHeight="1" spans="1:13">
      <c r="A10" s="73">
        <v>3</v>
      </c>
      <c r="B10" s="23" t="s">
        <v>295</v>
      </c>
      <c r="C10" s="23" t="s">
        <v>296</v>
      </c>
      <c r="D10" s="23" t="s">
        <v>297</v>
      </c>
      <c r="E10" s="57">
        <v>300</v>
      </c>
      <c r="F10" s="56">
        <f t="shared" si="0"/>
        <v>150</v>
      </c>
      <c r="G10" s="57">
        <v>125</v>
      </c>
      <c r="H10" s="74" t="s">
        <v>22</v>
      </c>
      <c r="I10" s="57">
        <v>25</v>
      </c>
      <c r="J10" s="54" t="s">
        <v>23</v>
      </c>
      <c r="K10" s="57">
        <v>0</v>
      </c>
      <c r="L10" s="52" t="s">
        <v>16</v>
      </c>
      <c r="M10" s="56"/>
    </row>
    <row r="11" s="33" customFormat="1" ht="60" customHeight="1" spans="1:13">
      <c r="A11" s="73">
        <v>4</v>
      </c>
      <c r="B11" s="75" t="s">
        <v>298</v>
      </c>
      <c r="C11" s="22" t="s">
        <v>299</v>
      </c>
      <c r="D11" s="23" t="s">
        <v>300</v>
      </c>
      <c r="E11" s="23">
        <v>2.680148</v>
      </c>
      <c r="F11" s="56">
        <f t="shared" si="0"/>
        <v>2.680148</v>
      </c>
      <c r="G11" s="57">
        <v>0</v>
      </c>
      <c r="H11" s="52" t="s">
        <v>16</v>
      </c>
      <c r="I11" s="57">
        <v>0</v>
      </c>
      <c r="J11" s="52" t="s">
        <v>16</v>
      </c>
      <c r="K11" s="23">
        <v>2.680148</v>
      </c>
      <c r="L11" s="28" t="s">
        <v>24</v>
      </c>
      <c r="M11" s="56"/>
    </row>
    <row r="12" s="33" customFormat="1" ht="60" customHeight="1" spans="1:13">
      <c r="A12" s="73">
        <v>5</v>
      </c>
      <c r="B12" s="75" t="s">
        <v>298</v>
      </c>
      <c r="C12" s="76" t="s">
        <v>301</v>
      </c>
      <c r="D12" s="23" t="s">
        <v>300</v>
      </c>
      <c r="E12" s="23">
        <v>4.2</v>
      </c>
      <c r="F12" s="56">
        <f t="shared" si="0"/>
        <v>4.2</v>
      </c>
      <c r="G12" s="57">
        <v>0</v>
      </c>
      <c r="H12" s="52" t="s">
        <v>16</v>
      </c>
      <c r="I12" s="57">
        <v>0</v>
      </c>
      <c r="J12" s="52" t="s">
        <v>16</v>
      </c>
      <c r="K12" s="23">
        <v>4.2</v>
      </c>
      <c r="L12" s="28" t="s">
        <v>24</v>
      </c>
      <c r="M12" s="56"/>
    </row>
    <row r="13" s="33" customFormat="1" ht="60" customHeight="1" spans="1:13">
      <c r="A13" s="73">
        <v>6</v>
      </c>
      <c r="B13" s="75" t="s">
        <v>298</v>
      </c>
      <c r="C13" s="76" t="s">
        <v>302</v>
      </c>
      <c r="D13" s="23" t="s">
        <v>300</v>
      </c>
      <c r="E13" s="23">
        <v>4.77</v>
      </c>
      <c r="F13" s="56">
        <f t="shared" si="0"/>
        <v>4.77</v>
      </c>
      <c r="G13" s="57">
        <v>0</v>
      </c>
      <c r="H13" s="52" t="s">
        <v>16</v>
      </c>
      <c r="I13" s="57">
        <v>0</v>
      </c>
      <c r="J13" s="52" t="s">
        <v>16</v>
      </c>
      <c r="K13" s="23">
        <v>4.77</v>
      </c>
      <c r="L13" s="28" t="s">
        <v>24</v>
      </c>
      <c r="M13" s="56"/>
    </row>
    <row r="14" s="33" customFormat="1" ht="60" customHeight="1" spans="1:13">
      <c r="A14" s="73">
        <v>7</v>
      </c>
      <c r="B14" s="75" t="s">
        <v>298</v>
      </c>
      <c r="C14" s="76" t="s">
        <v>303</v>
      </c>
      <c r="D14" s="23" t="s">
        <v>300</v>
      </c>
      <c r="E14" s="23">
        <v>4.2</v>
      </c>
      <c r="F14" s="56">
        <f t="shared" si="0"/>
        <v>4.2</v>
      </c>
      <c r="G14" s="57">
        <v>0</v>
      </c>
      <c r="H14" s="52" t="s">
        <v>16</v>
      </c>
      <c r="I14" s="57">
        <v>0</v>
      </c>
      <c r="J14" s="52" t="s">
        <v>16</v>
      </c>
      <c r="K14" s="23">
        <v>4.2</v>
      </c>
      <c r="L14" s="28" t="s">
        <v>24</v>
      </c>
      <c r="M14" s="56"/>
    </row>
    <row r="15" s="34" customFormat="1" customHeight="1" spans="1:13">
      <c r="A15" s="50" t="s">
        <v>65</v>
      </c>
      <c r="B15" s="50"/>
      <c r="C15" s="50"/>
      <c r="D15" s="50" t="s">
        <v>59</v>
      </c>
      <c r="E15" s="51">
        <f>E16+E17</f>
        <v>56.7</v>
      </c>
      <c r="F15" s="51">
        <f t="shared" si="0"/>
        <v>56.7</v>
      </c>
      <c r="G15" s="50">
        <f>G16+G17</f>
        <v>50</v>
      </c>
      <c r="H15" s="50"/>
      <c r="I15" s="50">
        <f>I16+I17</f>
        <v>6.7</v>
      </c>
      <c r="J15" s="50"/>
      <c r="K15" s="50">
        <f>K16+K17</f>
        <v>0</v>
      </c>
      <c r="L15" s="56"/>
      <c r="M15" s="56"/>
    </row>
    <row r="16" s="34" customFormat="1" ht="37" customHeight="1" spans="1:13">
      <c r="A16" s="52">
        <v>1</v>
      </c>
      <c r="B16" s="56" t="s">
        <v>298</v>
      </c>
      <c r="C16" s="56" t="s">
        <v>304</v>
      </c>
      <c r="D16" s="56" t="s">
        <v>68</v>
      </c>
      <c r="E16" s="56">
        <v>13.8</v>
      </c>
      <c r="F16" s="52">
        <f t="shared" si="0"/>
        <v>13.8</v>
      </c>
      <c r="G16" s="56">
        <v>10</v>
      </c>
      <c r="H16" s="59" t="s">
        <v>22</v>
      </c>
      <c r="I16" s="57">
        <v>3.8</v>
      </c>
      <c r="J16" s="56" t="s">
        <v>23</v>
      </c>
      <c r="K16" s="57">
        <v>0</v>
      </c>
      <c r="L16" s="56" t="s">
        <v>16</v>
      </c>
      <c r="M16" s="56"/>
    </row>
    <row r="17" s="34" customFormat="1" ht="37" customHeight="1" spans="1:13">
      <c r="A17" s="52">
        <v>2</v>
      </c>
      <c r="B17" s="56" t="s">
        <v>298</v>
      </c>
      <c r="C17" s="56" t="s">
        <v>305</v>
      </c>
      <c r="D17" s="56" t="s">
        <v>70</v>
      </c>
      <c r="E17" s="56">
        <v>42.9</v>
      </c>
      <c r="F17" s="52">
        <f t="shared" si="0"/>
        <v>42.9</v>
      </c>
      <c r="G17" s="56">
        <v>40</v>
      </c>
      <c r="H17" s="59" t="s">
        <v>22</v>
      </c>
      <c r="I17" s="57">
        <v>2.9</v>
      </c>
      <c r="J17" s="56" t="s">
        <v>23</v>
      </c>
      <c r="K17" s="57">
        <v>0</v>
      </c>
      <c r="L17" s="52" t="s">
        <v>16</v>
      </c>
      <c r="M17" s="56"/>
    </row>
    <row r="18" s="33" customFormat="1" ht="35" customHeight="1" spans="1:13">
      <c r="A18" s="50" t="s">
        <v>71</v>
      </c>
      <c r="B18" s="50"/>
      <c r="C18" s="50"/>
      <c r="D18" s="50" t="s">
        <v>59</v>
      </c>
      <c r="E18" s="43">
        <f>SUM(E19:E21)</f>
        <v>1653.6</v>
      </c>
      <c r="F18" s="51">
        <f t="shared" si="0"/>
        <v>1028</v>
      </c>
      <c r="G18" s="50">
        <f>G19+G20+G21</f>
        <v>323</v>
      </c>
      <c r="H18" s="50"/>
      <c r="I18" s="50">
        <f>I19+I21+I20</f>
        <v>705</v>
      </c>
      <c r="J18" s="50"/>
      <c r="K18" s="50">
        <f>K19+K21</f>
        <v>0</v>
      </c>
      <c r="L18" s="50"/>
      <c r="M18" s="50"/>
    </row>
    <row r="19" s="69" customFormat="1" ht="45" customHeight="1" spans="1:17">
      <c r="A19" s="52">
        <v>1</v>
      </c>
      <c r="B19" s="23" t="s">
        <v>306</v>
      </c>
      <c r="C19" s="23" t="s">
        <v>307</v>
      </c>
      <c r="D19" s="23" t="s">
        <v>308</v>
      </c>
      <c r="E19" s="23">
        <v>550</v>
      </c>
      <c r="F19" s="52">
        <f t="shared" si="0"/>
        <v>330</v>
      </c>
      <c r="G19" s="57">
        <v>200</v>
      </c>
      <c r="H19" s="59" t="s">
        <v>22</v>
      </c>
      <c r="I19" s="52">
        <v>130</v>
      </c>
      <c r="J19" s="52" t="s">
        <v>23</v>
      </c>
      <c r="K19" s="56"/>
      <c r="L19" s="56"/>
      <c r="M19" s="52"/>
      <c r="Q19" s="34"/>
    </row>
    <row r="20" s="69" customFormat="1" ht="45" customHeight="1" spans="1:17">
      <c r="A20" s="52">
        <v>2</v>
      </c>
      <c r="B20" s="23" t="s">
        <v>309</v>
      </c>
      <c r="C20" s="23" t="s">
        <v>310</v>
      </c>
      <c r="D20" s="23" t="s">
        <v>308</v>
      </c>
      <c r="E20" s="77">
        <v>570</v>
      </c>
      <c r="F20" s="52">
        <f t="shared" si="0"/>
        <v>342</v>
      </c>
      <c r="G20" s="57">
        <v>123</v>
      </c>
      <c r="H20" s="59" t="s">
        <v>22</v>
      </c>
      <c r="I20" s="52">
        <v>219</v>
      </c>
      <c r="J20" s="52" t="s">
        <v>23</v>
      </c>
      <c r="K20" s="56"/>
      <c r="L20" s="56"/>
      <c r="M20" s="52"/>
      <c r="Q20" s="34"/>
    </row>
    <row r="21" s="69" customFormat="1" ht="50" customHeight="1" spans="1:17">
      <c r="A21" s="52">
        <v>3</v>
      </c>
      <c r="B21" s="56" t="s">
        <v>311</v>
      </c>
      <c r="C21" s="56" t="s">
        <v>312</v>
      </c>
      <c r="D21" s="56" t="s">
        <v>313</v>
      </c>
      <c r="E21" s="56">
        <v>533.6</v>
      </c>
      <c r="F21" s="52">
        <f t="shared" ref="F21:F29" si="1">G21+I21+K21</f>
        <v>356</v>
      </c>
      <c r="G21" s="57">
        <v>0</v>
      </c>
      <c r="H21" s="56" t="s">
        <v>16</v>
      </c>
      <c r="I21" s="56">
        <f>240+116</f>
        <v>356</v>
      </c>
      <c r="J21" s="52" t="s">
        <v>314</v>
      </c>
      <c r="K21" s="57"/>
      <c r="L21" s="56"/>
      <c r="M21" s="56"/>
      <c r="Q21" s="34"/>
    </row>
    <row r="22" s="68" customFormat="1" ht="36" customHeight="1" spans="1:13">
      <c r="A22" s="43" t="s">
        <v>75</v>
      </c>
      <c r="B22" s="43"/>
      <c r="C22" s="43"/>
      <c r="D22" s="43" t="s">
        <v>59</v>
      </c>
      <c r="E22" s="43">
        <f>SUM(E23:E27)</f>
        <v>1130.2308</v>
      </c>
      <c r="F22" s="43">
        <f t="shared" si="1"/>
        <v>38.621301</v>
      </c>
      <c r="G22" s="43">
        <f>SUM(G23:G27)</f>
        <v>0</v>
      </c>
      <c r="H22" s="43"/>
      <c r="I22" s="43">
        <f>SUM(I23:I27)</f>
        <v>0</v>
      </c>
      <c r="J22" s="43"/>
      <c r="K22" s="43">
        <f>SUM(K23:K27)</f>
        <v>38.621301</v>
      </c>
      <c r="L22" s="51"/>
      <c r="M22" s="51"/>
    </row>
    <row r="23" s="69" customFormat="1" ht="60" customHeight="1" spans="1:13">
      <c r="A23" s="54">
        <v>1</v>
      </c>
      <c r="B23" s="23" t="s">
        <v>315</v>
      </c>
      <c r="C23" s="56" t="s">
        <v>316</v>
      </c>
      <c r="D23" s="56" t="s">
        <v>317</v>
      </c>
      <c r="E23" s="23">
        <v>183.15</v>
      </c>
      <c r="F23" s="52">
        <f t="shared" si="1"/>
        <v>11.0356</v>
      </c>
      <c r="G23" s="56">
        <v>0</v>
      </c>
      <c r="H23" s="56" t="s">
        <v>16</v>
      </c>
      <c r="I23" s="56">
        <v>0</v>
      </c>
      <c r="J23" s="56" t="s">
        <v>16</v>
      </c>
      <c r="K23" s="56">
        <v>11.0356</v>
      </c>
      <c r="L23" s="28" t="s">
        <v>24</v>
      </c>
      <c r="M23" s="52"/>
    </row>
    <row r="24" s="69" customFormat="1" ht="36" customHeight="1" spans="1:13">
      <c r="A24" s="54">
        <v>2</v>
      </c>
      <c r="B24" s="23" t="s">
        <v>318</v>
      </c>
      <c r="C24" s="56" t="s">
        <v>319</v>
      </c>
      <c r="D24" s="56" t="s">
        <v>320</v>
      </c>
      <c r="E24" s="23">
        <v>51.6163</v>
      </c>
      <c r="F24" s="52">
        <f t="shared" si="1"/>
        <v>1.538619</v>
      </c>
      <c r="G24" s="56">
        <v>0</v>
      </c>
      <c r="H24" s="56" t="s">
        <v>16</v>
      </c>
      <c r="I24" s="56">
        <v>0</v>
      </c>
      <c r="J24" s="56" t="s">
        <v>16</v>
      </c>
      <c r="K24" s="56">
        <v>1.538619</v>
      </c>
      <c r="L24" s="28" t="s">
        <v>24</v>
      </c>
      <c r="M24" s="52"/>
    </row>
    <row r="25" s="69" customFormat="1" ht="36" customHeight="1" spans="1:13">
      <c r="A25" s="54">
        <v>3</v>
      </c>
      <c r="B25" s="23" t="s">
        <v>321</v>
      </c>
      <c r="C25" s="56" t="s">
        <v>322</v>
      </c>
      <c r="D25" s="56" t="s">
        <v>323</v>
      </c>
      <c r="E25" s="23">
        <v>325.0345</v>
      </c>
      <c r="F25" s="52">
        <f t="shared" si="1"/>
        <v>9.72672299999999</v>
      </c>
      <c r="G25" s="56">
        <v>0</v>
      </c>
      <c r="H25" s="56" t="s">
        <v>16</v>
      </c>
      <c r="I25" s="56">
        <v>0</v>
      </c>
      <c r="J25" s="56" t="s">
        <v>16</v>
      </c>
      <c r="K25" s="56">
        <v>9.72672299999999</v>
      </c>
      <c r="L25" s="28" t="s">
        <v>24</v>
      </c>
      <c r="M25" s="52"/>
    </row>
    <row r="26" s="69" customFormat="1" ht="60" customHeight="1" spans="1:13">
      <c r="A26" s="54">
        <v>4</v>
      </c>
      <c r="B26" s="23" t="s">
        <v>298</v>
      </c>
      <c r="C26" s="56" t="s">
        <v>324</v>
      </c>
      <c r="D26" s="56" t="s">
        <v>325</v>
      </c>
      <c r="E26" s="23">
        <v>262.57</v>
      </c>
      <c r="F26" s="52">
        <f t="shared" si="1"/>
        <v>7.27073399999998</v>
      </c>
      <c r="G26" s="56">
        <v>0</v>
      </c>
      <c r="H26" s="56" t="s">
        <v>16</v>
      </c>
      <c r="I26" s="56">
        <v>0</v>
      </c>
      <c r="J26" s="56" t="s">
        <v>16</v>
      </c>
      <c r="K26" s="56">
        <v>7.27073399999998</v>
      </c>
      <c r="L26" s="28" t="s">
        <v>24</v>
      </c>
      <c r="M26" s="52"/>
    </row>
    <row r="27" s="69" customFormat="1" ht="88" customHeight="1" spans="1:13">
      <c r="A27" s="54">
        <v>5</v>
      </c>
      <c r="B27" s="23" t="s">
        <v>298</v>
      </c>
      <c r="C27" s="56" t="s">
        <v>326</v>
      </c>
      <c r="D27" s="56" t="s">
        <v>327</v>
      </c>
      <c r="E27" s="23">
        <v>307.86</v>
      </c>
      <c r="F27" s="52">
        <f t="shared" si="1"/>
        <v>9.04962499999999</v>
      </c>
      <c r="G27" s="56">
        <v>0</v>
      </c>
      <c r="H27" s="56" t="s">
        <v>16</v>
      </c>
      <c r="I27" s="56">
        <v>0</v>
      </c>
      <c r="J27" s="56" t="s">
        <v>16</v>
      </c>
      <c r="K27" s="56">
        <v>9.04962499999999</v>
      </c>
      <c r="L27" s="28" t="s">
        <v>24</v>
      </c>
      <c r="M27" s="52"/>
    </row>
    <row r="28" s="33" customFormat="1" customHeight="1" spans="1:13">
      <c r="A28" s="50" t="s">
        <v>40</v>
      </c>
      <c r="B28" s="50"/>
      <c r="C28" s="50"/>
      <c r="D28" s="50" t="s">
        <v>59</v>
      </c>
      <c r="E28" s="50">
        <f>E29</f>
        <v>100</v>
      </c>
      <c r="F28" s="51">
        <f t="shared" si="1"/>
        <v>100</v>
      </c>
      <c r="G28" s="50">
        <f>G29</f>
        <v>0</v>
      </c>
      <c r="H28" s="50"/>
      <c r="I28" s="50">
        <f>I29</f>
        <v>0</v>
      </c>
      <c r="J28" s="50"/>
      <c r="K28" s="50">
        <f>K29</f>
        <v>100</v>
      </c>
      <c r="L28" s="50"/>
      <c r="M28" s="50"/>
    </row>
    <row r="29" s="34" customFormat="1" ht="42" customHeight="1" spans="1:13">
      <c r="A29" s="56">
        <v>1</v>
      </c>
      <c r="B29" s="56" t="s">
        <v>298</v>
      </c>
      <c r="C29" s="56" t="s">
        <v>328</v>
      </c>
      <c r="D29" s="54" t="s">
        <v>100</v>
      </c>
      <c r="E29" s="56">
        <v>100</v>
      </c>
      <c r="F29" s="52">
        <f t="shared" si="1"/>
        <v>100</v>
      </c>
      <c r="G29" s="57">
        <v>0</v>
      </c>
      <c r="H29" s="56" t="s">
        <v>16</v>
      </c>
      <c r="I29" s="57">
        <v>0</v>
      </c>
      <c r="J29" s="56" t="s">
        <v>16</v>
      </c>
      <c r="K29" s="56">
        <v>100</v>
      </c>
      <c r="L29" s="28" t="s">
        <v>24</v>
      </c>
      <c r="M29" s="56"/>
    </row>
  </sheetData>
  <mergeCells count="16">
    <mergeCell ref="A1:C1"/>
    <mergeCell ref="A2:M2"/>
    <mergeCell ref="A3:M3"/>
    <mergeCell ref="F4:L4"/>
    <mergeCell ref="B6:C6"/>
    <mergeCell ref="A7:C7"/>
    <mergeCell ref="A15:C15"/>
    <mergeCell ref="A18:C18"/>
    <mergeCell ref="A22:C22"/>
    <mergeCell ref="A28:C28"/>
    <mergeCell ref="A4:A5"/>
    <mergeCell ref="B4:B5"/>
    <mergeCell ref="C4:C5"/>
    <mergeCell ref="D4:D5"/>
    <mergeCell ref="E4:E5"/>
    <mergeCell ref="M4:M5"/>
  </mergeCells>
  <pageMargins left="0.66875" right="0.196527777777778" top="0.550694444444444" bottom="0.432638888888889" header="0.472222222222222" footer="0.5"/>
  <pageSetup paperSize="9" scale="49" orientation="portrait" horizontalDpi="600"/>
  <headerFooter/>
  <ignoredErrors>
    <ignoredError sqref="F6 F15 F28 F2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view="pageBreakPreview" zoomScale="80" zoomScaleNormal="70" workbookViewId="0">
      <pane ySplit="6" topLeftCell="A28" activePane="bottomLeft" state="frozen"/>
      <selection/>
      <selection pane="bottomLeft" activeCell="K14" sqref="K14"/>
    </sheetView>
  </sheetViews>
  <sheetFormatPr defaultColWidth="9" defaultRowHeight="15.6"/>
  <cols>
    <col min="1" max="1" width="6.00925925925926" style="38" customWidth="1"/>
    <col min="2" max="2" width="18.287037037037" style="38" customWidth="1"/>
    <col min="3" max="3" width="30.8518518518519" style="38" customWidth="1"/>
    <col min="4" max="4" width="40.6296296296296" style="38" customWidth="1"/>
    <col min="5" max="5" width="14.1111111111111" style="38" customWidth="1"/>
    <col min="6" max="6" width="15.6666666666667" style="38"/>
    <col min="7" max="7" width="12.5462962962963" style="38" customWidth="1"/>
    <col min="8" max="8" width="13.5925925925926" style="38" customWidth="1"/>
    <col min="9" max="9" width="13.5185185185185" style="38" customWidth="1"/>
    <col min="10" max="10" width="13.8981481481481" style="38" customWidth="1"/>
    <col min="11" max="11" width="13.3333333333333" style="38" customWidth="1"/>
    <col min="12" max="12" width="9.68518518518519" style="38" customWidth="1"/>
    <col min="13" max="13" width="7.5" style="38" customWidth="1"/>
    <col min="14" max="16384" width="9" style="38"/>
  </cols>
  <sheetData>
    <row r="1" s="29" customFormat="1" ht="21" customHeight="1" spans="1:13">
      <c r="A1" s="29" t="s">
        <v>329</v>
      </c>
      <c r="D1" s="38"/>
      <c r="E1" s="38"/>
      <c r="F1" s="38"/>
      <c r="G1" s="38"/>
      <c r="H1" s="38"/>
      <c r="I1" s="38"/>
      <c r="J1" s="38"/>
      <c r="K1" s="38"/>
      <c r="L1" s="38"/>
      <c r="M1" s="38"/>
    </row>
    <row r="2" s="30" customFormat="1" ht="33" customHeight="1" spans="1:13">
      <c r="A2" s="39" t="s">
        <v>330</v>
      </c>
      <c r="B2" s="39"/>
      <c r="C2" s="39"/>
      <c r="D2" s="39"/>
      <c r="E2" s="40"/>
      <c r="F2" s="40"/>
      <c r="G2" s="40"/>
      <c r="H2" s="40"/>
      <c r="I2" s="40"/>
      <c r="J2" s="40"/>
      <c r="K2" s="40"/>
      <c r="L2" s="40"/>
      <c r="M2" s="40"/>
    </row>
    <row r="3" s="31" customFormat="1" ht="23" customHeight="1" spans="1:13">
      <c r="A3" s="41" t="s">
        <v>54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="32" customFormat="1" ht="24" customHeight="1" spans="1:13">
      <c r="A4" s="42" t="s">
        <v>1</v>
      </c>
      <c r="B4" s="42" t="s">
        <v>55</v>
      </c>
      <c r="C4" s="42" t="s">
        <v>56</v>
      </c>
      <c r="D4" s="42" t="s">
        <v>7</v>
      </c>
      <c r="E4" s="43" t="s">
        <v>57</v>
      </c>
      <c r="F4" s="44" t="s">
        <v>58</v>
      </c>
      <c r="G4" s="44"/>
      <c r="H4" s="44"/>
      <c r="I4" s="44"/>
      <c r="J4" s="44"/>
      <c r="K4" s="44"/>
      <c r="L4" s="44"/>
      <c r="M4" s="42" t="s">
        <v>6</v>
      </c>
    </row>
    <row r="5" s="32" customFormat="1" ht="25" customHeight="1" spans="1:13">
      <c r="A5" s="42"/>
      <c r="B5" s="42"/>
      <c r="C5" s="42"/>
      <c r="D5" s="42"/>
      <c r="E5" s="43"/>
      <c r="F5" s="44" t="s">
        <v>59</v>
      </c>
      <c r="G5" s="45" t="s">
        <v>11</v>
      </c>
      <c r="H5" s="43" t="s">
        <v>12</v>
      </c>
      <c r="I5" s="43" t="s">
        <v>13</v>
      </c>
      <c r="J5" s="43" t="s">
        <v>12</v>
      </c>
      <c r="K5" s="43" t="s">
        <v>14</v>
      </c>
      <c r="L5" s="43" t="s">
        <v>12</v>
      </c>
      <c r="M5" s="42"/>
    </row>
    <row r="6" s="32" customFormat="1" ht="33" customHeight="1" spans="1:13">
      <c r="A6" s="42">
        <f>A10+A13+A15+A26+A28</f>
        <v>17</v>
      </c>
      <c r="B6" s="42" t="s">
        <v>199</v>
      </c>
      <c r="C6" s="42"/>
      <c r="D6" s="42"/>
      <c r="E6" s="42">
        <f>E7+E11+E14+E16+E27</f>
        <v>3776.058418</v>
      </c>
      <c r="F6" s="46">
        <f>G6+I6+K6</f>
        <v>2206.54509</v>
      </c>
      <c r="G6" s="46">
        <f>G7+G11+G14+G16+G27</f>
        <v>845</v>
      </c>
      <c r="H6" s="46"/>
      <c r="I6" s="46">
        <f>I7+I11+I14+I16+I27</f>
        <v>754.15565</v>
      </c>
      <c r="J6" s="46"/>
      <c r="K6" s="46">
        <f>K7+K11+K14+K16+K27</f>
        <v>607.38944</v>
      </c>
      <c r="L6" s="46"/>
      <c r="M6" s="46"/>
    </row>
    <row r="7" s="33" customFormat="1" ht="30" customHeight="1" spans="1:13">
      <c r="A7" s="47" t="s">
        <v>61</v>
      </c>
      <c r="B7" s="48"/>
      <c r="C7" s="49"/>
      <c r="D7" s="50" t="s">
        <v>59</v>
      </c>
      <c r="E7" s="50">
        <f>SUM(E8:E10)</f>
        <v>1751</v>
      </c>
      <c r="F7" s="51">
        <f>G7+I7+K7</f>
        <v>1501</v>
      </c>
      <c r="G7" s="50">
        <f>G8+G9+G10</f>
        <v>550</v>
      </c>
      <c r="H7" s="50"/>
      <c r="I7" s="50">
        <f>I8+I9+I10</f>
        <v>551</v>
      </c>
      <c r="J7" s="50"/>
      <c r="K7" s="50">
        <f>K8+K9+K10</f>
        <v>400</v>
      </c>
      <c r="L7" s="50"/>
      <c r="M7" s="50"/>
    </row>
    <row r="8" s="34" customFormat="1" ht="84" customHeight="1" spans="1:13">
      <c r="A8" s="52">
        <v>1</v>
      </c>
      <c r="B8" s="53" t="s">
        <v>331</v>
      </c>
      <c r="C8" s="54" t="s">
        <v>201</v>
      </c>
      <c r="D8" s="54" t="s">
        <v>332</v>
      </c>
      <c r="E8" s="55">
        <v>500</v>
      </c>
      <c r="F8" s="56">
        <f>G8+I8+K8</f>
        <v>250</v>
      </c>
      <c r="G8" s="57">
        <v>250</v>
      </c>
      <c r="H8" s="54" t="s">
        <v>22</v>
      </c>
      <c r="I8" s="56">
        <v>0</v>
      </c>
      <c r="J8" s="56" t="s">
        <v>16</v>
      </c>
      <c r="K8" s="56">
        <v>0</v>
      </c>
      <c r="L8" s="56" t="s">
        <v>16</v>
      </c>
      <c r="M8" s="56"/>
    </row>
    <row r="9" s="35" customFormat="1" ht="89" customHeight="1" spans="1:13">
      <c r="A9" s="52">
        <v>2</v>
      </c>
      <c r="B9" s="23" t="s">
        <v>333</v>
      </c>
      <c r="C9" s="23" t="s">
        <v>334</v>
      </c>
      <c r="D9" s="58" t="s">
        <v>335</v>
      </c>
      <c r="E9" s="55">
        <v>751</v>
      </c>
      <c r="F9" s="56">
        <f>G9+I9+K9</f>
        <v>751</v>
      </c>
      <c r="G9" s="56">
        <v>0</v>
      </c>
      <c r="H9" s="54" t="s">
        <v>16</v>
      </c>
      <c r="I9" s="56">
        <f>90+70+250+78-100-25-12+114-100-180+140+26</f>
        <v>351</v>
      </c>
      <c r="J9" s="62" t="s">
        <v>23</v>
      </c>
      <c r="K9" s="56">
        <f>100+100+180+15+4+1</f>
        <v>400</v>
      </c>
      <c r="L9" s="28" t="s">
        <v>24</v>
      </c>
      <c r="M9" s="63"/>
    </row>
    <row r="10" s="34" customFormat="1" ht="67" customHeight="1" spans="1:13">
      <c r="A10" s="52">
        <v>3</v>
      </c>
      <c r="B10" s="54" t="s">
        <v>336</v>
      </c>
      <c r="C10" s="54" t="s">
        <v>337</v>
      </c>
      <c r="D10" s="54" t="s">
        <v>112</v>
      </c>
      <c r="E10" s="54">
        <v>500</v>
      </c>
      <c r="F10" s="54">
        <f>G10+I10+K10</f>
        <v>500</v>
      </c>
      <c r="G10" s="54">
        <v>300</v>
      </c>
      <c r="H10" s="54" t="s">
        <v>22</v>
      </c>
      <c r="I10" s="54">
        <v>200</v>
      </c>
      <c r="J10" s="54" t="s">
        <v>23</v>
      </c>
      <c r="K10" s="56">
        <v>0</v>
      </c>
      <c r="L10" s="56" t="s">
        <v>16</v>
      </c>
      <c r="M10" s="56"/>
    </row>
    <row r="11" s="34" customFormat="1" ht="30" customHeight="1" spans="1:13">
      <c r="A11" s="50" t="s">
        <v>65</v>
      </c>
      <c r="B11" s="50"/>
      <c r="C11" s="50"/>
      <c r="D11" s="50" t="s">
        <v>59</v>
      </c>
      <c r="E11" s="46">
        <f>E12+E13</f>
        <v>78.15565</v>
      </c>
      <c r="F11" s="46">
        <f t="shared" ref="F11:F19" si="0">G11+I11+K11</f>
        <v>78.15565</v>
      </c>
      <c r="G11" s="50">
        <f>G12+G13</f>
        <v>75</v>
      </c>
      <c r="H11" s="50"/>
      <c r="I11" s="50">
        <f>I12+I13</f>
        <v>3.15565</v>
      </c>
      <c r="J11" s="50"/>
      <c r="K11" s="50">
        <f>K12+K13</f>
        <v>0</v>
      </c>
      <c r="L11" s="56"/>
      <c r="M11" s="56"/>
    </row>
    <row r="12" s="34" customFormat="1" ht="38" customHeight="1" spans="1:13">
      <c r="A12" s="56">
        <v>1</v>
      </c>
      <c r="B12" s="57" t="s">
        <v>338</v>
      </c>
      <c r="C12" s="54" t="s">
        <v>339</v>
      </c>
      <c r="D12" s="54" t="s">
        <v>340</v>
      </c>
      <c r="E12" s="54">
        <v>11.15565</v>
      </c>
      <c r="F12" s="57">
        <f t="shared" si="0"/>
        <v>11.15565</v>
      </c>
      <c r="G12" s="56">
        <v>10</v>
      </c>
      <c r="H12" s="59" t="s">
        <v>22</v>
      </c>
      <c r="I12" s="56">
        <v>1.15565</v>
      </c>
      <c r="J12" s="64" t="s">
        <v>23</v>
      </c>
      <c r="K12" s="56">
        <v>0</v>
      </c>
      <c r="L12" s="56" t="s">
        <v>16</v>
      </c>
      <c r="M12" s="56"/>
    </row>
    <row r="13" s="34" customFormat="1" ht="38" customHeight="1" spans="1:13">
      <c r="A13" s="56">
        <v>2</v>
      </c>
      <c r="B13" s="57" t="s">
        <v>338</v>
      </c>
      <c r="C13" s="54" t="s">
        <v>341</v>
      </c>
      <c r="D13" s="54" t="s">
        <v>342</v>
      </c>
      <c r="E13" s="54">
        <v>67</v>
      </c>
      <c r="F13" s="57">
        <f t="shared" si="0"/>
        <v>67</v>
      </c>
      <c r="G13" s="56">
        <v>65</v>
      </c>
      <c r="H13" s="59" t="s">
        <v>22</v>
      </c>
      <c r="I13" s="56">
        <v>2</v>
      </c>
      <c r="J13" s="64" t="s">
        <v>23</v>
      </c>
      <c r="K13" s="56">
        <v>0</v>
      </c>
      <c r="L13" s="56" t="s">
        <v>16</v>
      </c>
      <c r="M13" s="56"/>
    </row>
    <row r="14" s="33" customFormat="1" ht="30" customHeight="1" spans="1:13">
      <c r="A14" s="50" t="s">
        <v>71</v>
      </c>
      <c r="B14" s="50"/>
      <c r="C14" s="50"/>
      <c r="D14" s="50" t="s">
        <v>59</v>
      </c>
      <c r="E14" s="50">
        <f>SUM(E15:E15)</f>
        <v>700</v>
      </c>
      <c r="F14" s="46">
        <f t="shared" si="0"/>
        <v>420</v>
      </c>
      <c r="G14" s="50">
        <f>G15</f>
        <v>220</v>
      </c>
      <c r="H14" s="50"/>
      <c r="I14" s="50">
        <f>I15</f>
        <v>200</v>
      </c>
      <c r="J14" s="50"/>
      <c r="K14" s="50">
        <f>K15</f>
        <v>0</v>
      </c>
      <c r="L14" s="50"/>
      <c r="M14" s="50"/>
    </row>
    <row r="15" s="34" customFormat="1" ht="156" customHeight="1" spans="1:13">
      <c r="A15" s="56">
        <v>1</v>
      </c>
      <c r="B15" s="54" t="s">
        <v>343</v>
      </c>
      <c r="C15" s="54" t="s">
        <v>344</v>
      </c>
      <c r="D15" s="54" t="s">
        <v>345</v>
      </c>
      <c r="E15" s="52">
        <v>700</v>
      </c>
      <c r="F15" s="57">
        <f t="shared" si="0"/>
        <v>420</v>
      </c>
      <c r="G15" s="56">
        <v>220</v>
      </c>
      <c r="H15" s="59" t="s">
        <v>22</v>
      </c>
      <c r="I15" s="56">
        <v>200</v>
      </c>
      <c r="J15" s="64" t="s">
        <v>23</v>
      </c>
      <c r="K15" s="56">
        <v>0</v>
      </c>
      <c r="L15" s="56" t="s">
        <v>16</v>
      </c>
      <c r="M15" s="56"/>
    </row>
    <row r="16" s="36" customFormat="1" ht="36" customHeight="1" spans="1:13">
      <c r="A16" s="43" t="s">
        <v>75</v>
      </c>
      <c r="B16" s="43"/>
      <c r="C16" s="43"/>
      <c r="D16" s="43" t="s">
        <v>59</v>
      </c>
      <c r="E16" s="43">
        <f>SUM(E17:E26)</f>
        <v>1176.902768</v>
      </c>
      <c r="F16" s="46">
        <f t="shared" ref="F16:F28" si="1">G16+I16+K16</f>
        <v>137.38944</v>
      </c>
      <c r="G16" s="43">
        <f>SUM(G17:G26)</f>
        <v>0</v>
      </c>
      <c r="H16" s="43"/>
      <c r="I16" s="43">
        <f>SUM(I17:I26)</f>
        <v>0</v>
      </c>
      <c r="J16" s="43"/>
      <c r="K16" s="43">
        <f>SUM(K17:K26)</f>
        <v>137.38944</v>
      </c>
      <c r="L16" s="46"/>
      <c r="M16" s="46"/>
    </row>
    <row r="17" s="34" customFormat="1" ht="71" customHeight="1" spans="1:13">
      <c r="A17" s="56">
        <v>1</v>
      </c>
      <c r="B17" s="22" t="s">
        <v>346</v>
      </c>
      <c r="C17" s="54" t="s">
        <v>347</v>
      </c>
      <c r="D17" s="54" t="s">
        <v>348</v>
      </c>
      <c r="E17" s="22">
        <v>330</v>
      </c>
      <c r="F17" s="57">
        <f t="shared" si="1"/>
        <v>64.936258</v>
      </c>
      <c r="G17" s="56">
        <v>0</v>
      </c>
      <c r="H17" s="56" t="s">
        <v>16</v>
      </c>
      <c r="I17" s="56">
        <v>0</v>
      </c>
      <c r="J17" s="56" t="s">
        <v>16</v>
      </c>
      <c r="K17" s="56">
        <v>64.936258</v>
      </c>
      <c r="L17" s="28" t="s">
        <v>24</v>
      </c>
      <c r="M17" s="56"/>
    </row>
    <row r="18" s="34" customFormat="1" ht="54" customHeight="1" spans="1:13">
      <c r="A18" s="56">
        <v>2</v>
      </c>
      <c r="B18" s="22" t="s">
        <v>349</v>
      </c>
      <c r="C18" s="54" t="s">
        <v>350</v>
      </c>
      <c r="D18" s="54" t="s">
        <v>351</v>
      </c>
      <c r="E18" s="22">
        <v>275</v>
      </c>
      <c r="F18" s="57">
        <f t="shared" si="1"/>
        <v>54.557883</v>
      </c>
      <c r="G18" s="56">
        <v>0</v>
      </c>
      <c r="H18" s="56" t="s">
        <v>16</v>
      </c>
      <c r="I18" s="56">
        <v>0</v>
      </c>
      <c r="J18" s="56" t="s">
        <v>16</v>
      </c>
      <c r="K18" s="56">
        <v>54.557883</v>
      </c>
      <c r="L18" s="28" t="s">
        <v>24</v>
      </c>
      <c r="M18" s="56"/>
    </row>
    <row r="19" s="34" customFormat="1" ht="55" customHeight="1" spans="1:13">
      <c r="A19" s="56">
        <v>3</v>
      </c>
      <c r="B19" s="54" t="s">
        <v>352</v>
      </c>
      <c r="C19" s="54" t="s">
        <v>353</v>
      </c>
      <c r="D19" s="54" t="s">
        <v>354</v>
      </c>
      <c r="E19" s="23">
        <v>42.074576</v>
      </c>
      <c r="F19" s="57">
        <f t="shared" si="1"/>
        <v>2.145168</v>
      </c>
      <c r="G19" s="56">
        <v>0</v>
      </c>
      <c r="H19" s="56" t="s">
        <v>16</v>
      </c>
      <c r="I19" s="56">
        <v>0</v>
      </c>
      <c r="J19" s="56" t="s">
        <v>16</v>
      </c>
      <c r="K19" s="56">
        <v>2.145168</v>
      </c>
      <c r="L19" s="28" t="s">
        <v>24</v>
      </c>
      <c r="M19" s="56"/>
    </row>
    <row r="20" s="34" customFormat="1" ht="71" customHeight="1" spans="1:13">
      <c r="A20" s="56">
        <v>4</v>
      </c>
      <c r="B20" s="54" t="s">
        <v>355</v>
      </c>
      <c r="C20" s="54" t="s">
        <v>356</v>
      </c>
      <c r="D20" s="54" t="s">
        <v>357</v>
      </c>
      <c r="E20" s="22">
        <v>84.180702</v>
      </c>
      <c r="F20" s="57">
        <f t="shared" si="1"/>
        <v>2.477669</v>
      </c>
      <c r="G20" s="56">
        <v>0</v>
      </c>
      <c r="H20" s="56" t="s">
        <v>16</v>
      </c>
      <c r="I20" s="56">
        <v>0</v>
      </c>
      <c r="J20" s="56" t="s">
        <v>16</v>
      </c>
      <c r="K20" s="56">
        <v>2.477669</v>
      </c>
      <c r="L20" s="28" t="s">
        <v>24</v>
      </c>
      <c r="M20" s="56"/>
    </row>
    <row r="21" s="34" customFormat="1" ht="46" customHeight="1" spans="1:13">
      <c r="A21" s="56">
        <v>5</v>
      </c>
      <c r="B21" s="54" t="s">
        <v>358</v>
      </c>
      <c r="C21" s="54" t="s">
        <v>359</v>
      </c>
      <c r="D21" s="54" t="s">
        <v>360</v>
      </c>
      <c r="E21" s="22">
        <v>49.689864</v>
      </c>
      <c r="F21" s="57">
        <f t="shared" si="1"/>
        <v>1.486429</v>
      </c>
      <c r="G21" s="56">
        <v>0</v>
      </c>
      <c r="H21" s="56" t="s">
        <v>16</v>
      </c>
      <c r="I21" s="56">
        <v>0</v>
      </c>
      <c r="J21" s="56" t="s">
        <v>16</v>
      </c>
      <c r="K21" s="56">
        <v>1.486429</v>
      </c>
      <c r="L21" s="28" t="s">
        <v>24</v>
      </c>
      <c r="M21" s="56"/>
    </row>
    <row r="22" s="34" customFormat="1" ht="53" customHeight="1" spans="1:13">
      <c r="A22" s="56">
        <v>6</v>
      </c>
      <c r="B22" s="54" t="s">
        <v>346</v>
      </c>
      <c r="C22" s="54" t="s">
        <v>361</v>
      </c>
      <c r="D22" s="54" t="s">
        <v>362</v>
      </c>
      <c r="E22" s="22">
        <v>52.354713</v>
      </c>
      <c r="F22" s="57">
        <f t="shared" si="1"/>
        <v>1.575052</v>
      </c>
      <c r="G22" s="56">
        <v>0</v>
      </c>
      <c r="H22" s="56" t="s">
        <v>16</v>
      </c>
      <c r="I22" s="56">
        <v>0</v>
      </c>
      <c r="J22" s="56" t="s">
        <v>16</v>
      </c>
      <c r="K22" s="56">
        <v>1.575052</v>
      </c>
      <c r="L22" s="28" t="s">
        <v>24</v>
      </c>
      <c r="M22" s="56"/>
    </row>
    <row r="23" s="34" customFormat="1" ht="71" customHeight="1" spans="1:13">
      <c r="A23" s="56">
        <v>7</v>
      </c>
      <c r="B23" s="54" t="s">
        <v>363</v>
      </c>
      <c r="C23" s="54" t="s">
        <v>364</v>
      </c>
      <c r="D23" s="54" t="s">
        <v>365</v>
      </c>
      <c r="E23" s="60">
        <v>103.403327</v>
      </c>
      <c r="F23" s="57">
        <f t="shared" si="1"/>
        <v>3.088243</v>
      </c>
      <c r="G23" s="56">
        <v>0</v>
      </c>
      <c r="H23" s="56" t="s">
        <v>16</v>
      </c>
      <c r="I23" s="56">
        <v>0</v>
      </c>
      <c r="J23" s="56" t="s">
        <v>16</v>
      </c>
      <c r="K23" s="56">
        <v>3.088243</v>
      </c>
      <c r="L23" s="28" t="s">
        <v>24</v>
      </c>
      <c r="M23" s="56"/>
    </row>
    <row r="24" s="34" customFormat="1" ht="71" customHeight="1" spans="1:13">
      <c r="A24" s="56">
        <v>8</v>
      </c>
      <c r="B24" s="54" t="s">
        <v>366</v>
      </c>
      <c r="C24" s="54" t="s">
        <v>367</v>
      </c>
      <c r="D24" s="54" t="s">
        <v>368</v>
      </c>
      <c r="E24" s="60">
        <v>101.446939</v>
      </c>
      <c r="F24" s="57">
        <f t="shared" si="1"/>
        <v>3.236162</v>
      </c>
      <c r="G24" s="56">
        <v>0</v>
      </c>
      <c r="H24" s="56" t="s">
        <v>16</v>
      </c>
      <c r="I24" s="56">
        <v>0</v>
      </c>
      <c r="J24" s="56" t="s">
        <v>16</v>
      </c>
      <c r="K24" s="56">
        <v>3.236162</v>
      </c>
      <c r="L24" s="28" t="s">
        <v>24</v>
      </c>
      <c r="M24" s="56"/>
    </row>
    <row r="25" s="34" customFormat="1" ht="71" customHeight="1" spans="1:13">
      <c r="A25" s="56">
        <v>9</v>
      </c>
      <c r="B25" s="54" t="s">
        <v>366</v>
      </c>
      <c r="C25" s="54" t="s">
        <v>369</v>
      </c>
      <c r="D25" s="54" t="s">
        <v>370</v>
      </c>
      <c r="E25" s="60">
        <v>91.550484</v>
      </c>
      <c r="F25" s="57">
        <f t="shared" si="1"/>
        <v>2.521906</v>
      </c>
      <c r="G25" s="56">
        <v>0</v>
      </c>
      <c r="H25" s="56" t="s">
        <v>16</v>
      </c>
      <c r="I25" s="56">
        <v>0</v>
      </c>
      <c r="J25" s="56" t="s">
        <v>16</v>
      </c>
      <c r="K25" s="56">
        <v>2.521906</v>
      </c>
      <c r="L25" s="28" t="s">
        <v>24</v>
      </c>
      <c r="M25" s="56"/>
    </row>
    <row r="26" s="34" customFormat="1" ht="44" customHeight="1" spans="1:13">
      <c r="A26" s="56">
        <v>10</v>
      </c>
      <c r="B26" s="54" t="s">
        <v>371</v>
      </c>
      <c r="C26" s="54" t="s">
        <v>372</v>
      </c>
      <c r="D26" s="54" t="s">
        <v>373</v>
      </c>
      <c r="E26" s="23">
        <v>47.202163</v>
      </c>
      <c r="F26" s="57">
        <f t="shared" si="1"/>
        <v>1.36467</v>
      </c>
      <c r="G26" s="56">
        <v>0</v>
      </c>
      <c r="H26" s="56" t="s">
        <v>16</v>
      </c>
      <c r="I26" s="56">
        <v>0</v>
      </c>
      <c r="J26" s="56" t="s">
        <v>16</v>
      </c>
      <c r="K26" s="54">
        <v>1.36467</v>
      </c>
      <c r="L26" s="28" t="s">
        <v>24</v>
      </c>
      <c r="M26" s="56"/>
    </row>
    <row r="27" s="36" customFormat="1" ht="36" customHeight="1" spans="1:13">
      <c r="A27" s="43" t="s">
        <v>40</v>
      </c>
      <c r="B27" s="43"/>
      <c r="C27" s="43"/>
      <c r="D27" s="43" t="s">
        <v>59</v>
      </c>
      <c r="E27" s="45">
        <f>E28</f>
        <v>70</v>
      </c>
      <c r="F27" s="46">
        <f t="shared" si="1"/>
        <v>70</v>
      </c>
      <c r="G27" s="56">
        <v>0</v>
      </c>
      <c r="H27" s="56" t="s">
        <v>16</v>
      </c>
      <c r="I27" s="56">
        <v>0</v>
      </c>
      <c r="J27" s="56" t="s">
        <v>16</v>
      </c>
      <c r="K27" s="46">
        <f>K28</f>
        <v>70</v>
      </c>
      <c r="L27" s="46"/>
      <c r="M27" s="46"/>
    </row>
    <row r="28" s="37" customFormat="1" ht="36" customHeight="1" spans="1:13">
      <c r="A28" s="54">
        <v>1</v>
      </c>
      <c r="B28" s="54" t="s">
        <v>338</v>
      </c>
      <c r="C28" s="54" t="s">
        <v>374</v>
      </c>
      <c r="D28" s="54" t="s">
        <v>100</v>
      </c>
      <c r="E28" s="61">
        <v>70</v>
      </c>
      <c r="F28" s="57">
        <f t="shared" si="1"/>
        <v>70</v>
      </c>
      <c r="G28" s="56">
        <v>0</v>
      </c>
      <c r="H28" s="56" t="s">
        <v>16</v>
      </c>
      <c r="I28" s="56">
        <v>0</v>
      </c>
      <c r="J28" s="56" t="s">
        <v>16</v>
      </c>
      <c r="K28" s="57">
        <v>70</v>
      </c>
      <c r="L28" s="28" t="s">
        <v>24</v>
      </c>
      <c r="M28" s="57"/>
    </row>
    <row r="29" s="37" customFormat="1" ht="12"/>
    <row r="30" s="37" customFormat="1" ht="12"/>
  </sheetData>
  <mergeCells count="16">
    <mergeCell ref="A1:C1"/>
    <mergeCell ref="A2:M2"/>
    <mergeCell ref="A3:M3"/>
    <mergeCell ref="F4:L4"/>
    <mergeCell ref="B6:C6"/>
    <mergeCell ref="A7:C7"/>
    <mergeCell ref="A11:C11"/>
    <mergeCell ref="A14:C14"/>
    <mergeCell ref="A16:C16"/>
    <mergeCell ref="A27:C27"/>
    <mergeCell ref="A4:A5"/>
    <mergeCell ref="B4:B5"/>
    <mergeCell ref="C4:C5"/>
    <mergeCell ref="D4:D5"/>
    <mergeCell ref="E4:E5"/>
    <mergeCell ref="M4:M5"/>
  </mergeCells>
  <pageMargins left="0.118055555555556" right="0.118055555555556" top="0.354166666666667" bottom="0.472222222222222" header="0.314583333333333" footer="0.5"/>
  <pageSetup paperSize="9" scale="49" fitToHeight="0" orientation="portrait" horizontalDpi="600"/>
  <headerFooter/>
  <ignoredErrors>
    <ignoredError sqref="F16 F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附件2新兴</vt:lpstr>
      <vt:lpstr>附件3屯城</vt:lpstr>
      <vt:lpstr>附件4西昌</vt:lpstr>
      <vt:lpstr>附件5坡心</vt:lpstr>
      <vt:lpstr>附件6南坤</vt:lpstr>
      <vt:lpstr>附件7南吕</vt:lpstr>
      <vt:lpstr>附件8枫木</vt:lpstr>
      <vt:lpstr>附件9乌坡</vt:lpstr>
      <vt:lpstr>附件10.民族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刘碧霞</dc:creator>
  <cp:lastModifiedBy>1</cp:lastModifiedBy>
  <cp:revision>1</cp:revision>
  <dcterms:created xsi:type="dcterms:W3CDTF">2006-09-13T11:21:00Z</dcterms:created>
  <cp:lastPrinted>2021-04-21T02:42:00Z</cp:lastPrinted>
  <dcterms:modified xsi:type="dcterms:W3CDTF">2025-01-22T03:40:21Z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KSOReadingLayout">
    <vt:bool>true</vt:bool>
  </property>
  <property fmtid="{D5CDD505-2E9C-101B-9397-08002B2CF9AE}" pid="4" name="ICV">
    <vt:lpwstr>6B7097D1704740D39D5A9FCF628511FF</vt:lpwstr>
  </property>
</Properties>
</file>