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1176_5f2783e468782" sheetId="1" r:id="rId1"/>
  </sheets>
  <calcPr calcId="144525"/>
</workbook>
</file>

<file path=xl/sharedStrings.xml><?xml version="1.0" encoding="utf-8"?>
<sst xmlns="http://schemas.openxmlformats.org/spreadsheetml/2006/main" count="5441" uniqueCount="60">
  <si>
    <t>2020年屯昌县“海南自贸港面向全球招聘人才活动”教育系统公开招聘人才考试报名资格初审通过人员名单</t>
  </si>
  <si>
    <t>序号</t>
  </si>
  <si>
    <t>报考岗位</t>
  </si>
  <si>
    <t>姓名</t>
  </si>
  <si>
    <t>性别</t>
  </si>
  <si>
    <t>备注</t>
  </si>
  <si>
    <t>0101_高中语文教师岗</t>
  </si>
  <si>
    <t>中小学高级职称教师</t>
  </si>
  <si>
    <t>0103_高中语文教师岗</t>
  </si>
  <si>
    <t>0111_初中历史教师岗</t>
  </si>
  <si>
    <t>0112_小学语文教师岗</t>
  </si>
  <si>
    <t>0201_初中政治教师岗</t>
  </si>
  <si>
    <t>中小学教师</t>
  </si>
  <si>
    <t>0202_初中英语教师岗</t>
  </si>
  <si>
    <t>0203_初中语文教师岗</t>
  </si>
  <si>
    <t>0204_初中生物教师岗</t>
  </si>
  <si>
    <t>王小琴</t>
  </si>
  <si>
    <t>0205_初中地理教师岗</t>
  </si>
  <si>
    <t>0206_初中历史教师岗</t>
  </si>
  <si>
    <t>0207_初中英语教师岗</t>
  </si>
  <si>
    <t>吴冠英</t>
  </si>
  <si>
    <t>0208_初中化学教师岗</t>
  </si>
  <si>
    <t>0209_初中语文教师岗</t>
  </si>
  <si>
    <t>0210_初中英语教师岗</t>
  </si>
  <si>
    <t>0211_小学体育教师岗</t>
  </si>
  <si>
    <t>0212_小学体育教师岗</t>
  </si>
  <si>
    <t>郑从彪</t>
  </si>
  <si>
    <t>男</t>
  </si>
  <si>
    <t>0213_小学体育教师岗</t>
  </si>
  <si>
    <t>0214_小学体育教师岗</t>
  </si>
  <si>
    <t>0215_小学体育教师岗</t>
  </si>
  <si>
    <t>0216_小学英语教师岗</t>
  </si>
  <si>
    <t>0217_小学英语教师岗</t>
  </si>
  <si>
    <t>0218_小学英语教师岗</t>
  </si>
  <si>
    <t>刘珊</t>
  </si>
  <si>
    <t>女</t>
  </si>
  <si>
    <t>0219_小学英语教师岗</t>
  </si>
  <si>
    <t>0220_小学英语教师岗</t>
  </si>
  <si>
    <t>0221_小学英语教师岗</t>
  </si>
  <si>
    <t>0222_小学英语教师岗</t>
  </si>
  <si>
    <t>0223_小学英语教师岗</t>
  </si>
  <si>
    <t>0224_小学语文教师岗</t>
  </si>
  <si>
    <t>0225_小学语文教师岗</t>
  </si>
  <si>
    <t>符丽丽</t>
  </si>
  <si>
    <t>0226_小学语文教师岗</t>
  </si>
  <si>
    <t>0227_小学语文教师岗</t>
  </si>
  <si>
    <t>0228_小学语文教师岗</t>
  </si>
  <si>
    <t>0229_小学语文教师岗</t>
  </si>
  <si>
    <t>0230_小学数学教师岗</t>
  </si>
  <si>
    <t>0231_小学数学教师岗</t>
  </si>
  <si>
    <t>0232_小学数学教师岗</t>
  </si>
  <si>
    <t>0233_小学数学教师岗</t>
  </si>
  <si>
    <t>0234_小学数学教师岗</t>
  </si>
  <si>
    <t>0235_小学数学教师岗</t>
  </si>
  <si>
    <t>0236_小学数学教师岗</t>
  </si>
  <si>
    <t>0237_小学数学教师岗</t>
  </si>
  <si>
    <t>0238_小学音乐教师岗</t>
  </si>
  <si>
    <t>0239_小学音乐教师岗</t>
  </si>
  <si>
    <t>0240_小学音乐教师岗</t>
  </si>
  <si>
    <t>0241_小学音乐教师岗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</si>
</sst>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17"/>
  <sheetViews>
    <sheetView tabSelected="1" workbookViewId="0">
      <selection activeCell="A1" sqref="A1:E1"/>
    </sheetView>
  </sheetViews>
  <sheetFormatPr defaultColWidth="33.75" defaultRowHeight="21" customHeight="1" outlineLevelCol="4"/>
  <cols>
    <col min="1" max="1" width="9.375" style="2" customWidth="1"/>
    <col min="2" max="2" width="23.875" style="2" customWidth="1"/>
    <col min="3" max="3" width="11.75" style="2" customWidth="1"/>
    <col min="4" max="4" width="11" style="2" customWidth="1"/>
    <col min="5" max="5" width="30" style="2" customWidth="1"/>
    <col min="6" max="16347" width="33.75" style="2" customWidth="1"/>
    <col min="16348" max="16384" width="33.75" style="2"/>
  </cols>
  <sheetData>
    <row r="1" ht="45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 t="s">
        <v>6</v>
      </c>
      <c r="C3" s="5" t="str">
        <f>"钱志蛟"</f>
        <v>钱志蛟</v>
      </c>
      <c r="D3" s="5" t="str">
        <f>"男"</f>
        <v>男</v>
      </c>
      <c r="E3" s="5" t="s">
        <v>7</v>
      </c>
    </row>
    <row r="4" customHeight="1" spans="1:5">
      <c r="A4" s="5">
        <v>2</v>
      </c>
      <c r="B4" s="5" t="s">
        <v>8</v>
      </c>
      <c r="C4" s="5" t="str">
        <f>"王永宏"</f>
        <v>王永宏</v>
      </c>
      <c r="D4" s="5" t="str">
        <f>"女"</f>
        <v>女</v>
      </c>
      <c r="E4" s="5" t="s">
        <v>7</v>
      </c>
    </row>
    <row r="5" customHeight="1" spans="1:5">
      <c r="A5" s="5">
        <v>3</v>
      </c>
      <c r="B5" s="5" t="s">
        <v>9</v>
      </c>
      <c r="C5" s="5" t="str">
        <f>"张馨元"</f>
        <v>张馨元</v>
      </c>
      <c r="D5" s="5" t="str">
        <f>"女"</f>
        <v>女</v>
      </c>
      <c r="E5" s="5" t="s">
        <v>7</v>
      </c>
    </row>
    <row r="6" customHeight="1" spans="1:5">
      <c r="A6" s="5">
        <v>4</v>
      </c>
      <c r="B6" s="5" t="s">
        <v>10</v>
      </c>
      <c r="C6" s="5" t="str">
        <f>"王仁霞"</f>
        <v>王仁霞</v>
      </c>
      <c r="D6" s="5" t="str">
        <f>"女"</f>
        <v>女</v>
      </c>
      <c r="E6" s="5" t="s">
        <v>7</v>
      </c>
    </row>
    <row r="7" customHeight="1" spans="1:5">
      <c r="A7" s="5">
        <v>5</v>
      </c>
      <c r="B7" s="5" t="s">
        <v>10</v>
      </c>
      <c r="C7" s="5" t="str">
        <f>"彭亚辉"</f>
        <v>彭亚辉</v>
      </c>
      <c r="D7" s="5" t="str">
        <f>"男"</f>
        <v>男</v>
      </c>
      <c r="E7" s="5" t="s">
        <v>7</v>
      </c>
    </row>
    <row r="8" customHeight="1" spans="1:5">
      <c r="A8" s="5">
        <v>6</v>
      </c>
      <c r="B8" s="5" t="s">
        <v>11</v>
      </c>
      <c r="C8" s="5" t="str">
        <f>"胡俏玛"</f>
        <v>胡俏玛</v>
      </c>
      <c r="D8" s="5" t="str">
        <f t="shared" ref="D8:D16" si="0">"女"</f>
        <v>女</v>
      </c>
      <c r="E8" s="5" t="s">
        <v>12</v>
      </c>
    </row>
    <row r="9" customHeight="1" spans="1:5">
      <c r="A9" s="5">
        <v>7</v>
      </c>
      <c r="B9" s="5" t="s">
        <v>11</v>
      </c>
      <c r="C9" s="5" t="str">
        <f>"黄佩兰"</f>
        <v>黄佩兰</v>
      </c>
      <c r="D9" s="5" t="str">
        <f t="shared" si="0"/>
        <v>女</v>
      </c>
      <c r="E9" s="5" t="s">
        <v>12</v>
      </c>
    </row>
    <row r="10" customHeight="1" spans="1:5">
      <c r="A10" s="5">
        <v>8</v>
      </c>
      <c r="B10" s="5" t="s">
        <v>11</v>
      </c>
      <c r="C10" s="5" t="str">
        <f>"陈香池"</f>
        <v>陈香池</v>
      </c>
      <c r="D10" s="5" t="str">
        <f t="shared" si="0"/>
        <v>女</v>
      </c>
      <c r="E10" s="5" t="s">
        <v>12</v>
      </c>
    </row>
    <row r="11" customHeight="1" spans="1:5">
      <c r="A11" s="5">
        <v>9</v>
      </c>
      <c r="B11" s="5" t="s">
        <v>11</v>
      </c>
      <c r="C11" s="5" t="str">
        <f>"林琪"</f>
        <v>林琪</v>
      </c>
      <c r="D11" s="5" t="str">
        <f t="shared" si="0"/>
        <v>女</v>
      </c>
      <c r="E11" s="5" t="s">
        <v>12</v>
      </c>
    </row>
    <row r="12" customHeight="1" spans="1:5">
      <c r="A12" s="5">
        <v>10</v>
      </c>
      <c r="B12" s="5" t="s">
        <v>11</v>
      </c>
      <c r="C12" s="5" t="str">
        <f>"陈芳燕"</f>
        <v>陈芳燕</v>
      </c>
      <c r="D12" s="5" t="str">
        <f t="shared" si="0"/>
        <v>女</v>
      </c>
      <c r="E12" s="5" t="s">
        <v>12</v>
      </c>
    </row>
    <row r="13" customHeight="1" spans="1:5">
      <c r="A13" s="5">
        <v>11</v>
      </c>
      <c r="B13" s="5" t="s">
        <v>11</v>
      </c>
      <c r="C13" s="5" t="str">
        <f>"董小凤"</f>
        <v>董小凤</v>
      </c>
      <c r="D13" s="5" t="str">
        <f t="shared" si="0"/>
        <v>女</v>
      </c>
      <c r="E13" s="5" t="s">
        <v>12</v>
      </c>
    </row>
    <row r="14" customHeight="1" spans="1:5">
      <c r="A14" s="5">
        <v>12</v>
      </c>
      <c r="B14" s="5" t="s">
        <v>11</v>
      </c>
      <c r="C14" s="5" t="str">
        <f>"李小驳"</f>
        <v>李小驳</v>
      </c>
      <c r="D14" s="5" t="str">
        <f t="shared" si="0"/>
        <v>女</v>
      </c>
      <c r="E14" s="5" t="s">
        <v>12</v>
      </c>
    </row>
    <row r="15" customHeight="1" spans="1:5">
      <c r="A15" s="5">
        <v>13</v>
      </c>
      <c r="B15" s="5" t="s">
        <v>11</v>
      </c>
      <c r="C15" s="5" t="str">
        <f>"符明慧"</f>
        <v>符明慧</v>
      </c>
      <c r="D15" s="5" t="str">
        <f t="shared" si="0"/>
        <v>女</v>
      </c>
      <c r="E15" s="5" t="s">
        <v>12</v>
      </c>
    </row>
    <row r="16" customHeight="1" spans="1:5">
      <c r="A16" s="5">
        <v>14</v>
      </c>
      <c r="B16" s="5" t="s">
        <v>11</v>
      </c>
      <c r="C16" s="5" t="str">
        <f>"吉瑜婷"</f>
        <v>吉瑜婷</v>
      </c>
      <c r="D16" s="5" t="str">
        <f t="shared" si="0"/>
        <v>女</v>
      </c>
      <c r="E16" s="5" t="s">
        <v>12</v>
      </c>
    </row>
    <row r="17" customHeight="1" spans="1:5">
      <c r="A17" s="5">
        <v>15</v>
      </c>
      <c r="B17" s="5" t="s">
        <v>11</v>
      </c>
      <c r="C17" s="5" t="str">
        <f>"王发辉"</f>
        <v>王发辉</v>
      </c>
      <c r="D17" s="5" t="str">
        <f>"男"</f>
        <v>男</v>
      </c>
      <c r="E17" s="5" t="s">
        <v>12</v>
      </c>
    </row>
    <row r="18" customHeight="1" spans="1:5">
      <c r="A18" s="5">
        <v>16</v>
      </c>
      <c r="B18" s="5" t="s">
        <v>11</v>
      </c>
      <c r="C18" s="5" t="str">
        <f>"林亚妹"</f>
        <v>林亚妹</v>
      </c>
      <c r="D18" s="5" t="str">
        <f>"女"</f>
        <v>女</v>
      </c>
      <c r="E18" s="5" t="s">
        <v>12</v>
      </c>
    </row>
    <row r="19" customHeight="1" spans="1:5">
      <c r="A19" s="5">
        <v>17</v>
      </c>
      <c r="B19" s="5" t="s">
        <v>11</v>
      </c>
      <c r="C19" s="5" t="str">
        <f>"冯吉"</f>
        <v>冯吉</v>
      </c>
      <c r="D19" s="5" t="str">
        <f>"男"</f>
        <v>男</v>
      </c>
      <c r="E19" s="5" t="s">
        <v>12</v>
      </c>
    </row>
    <row r="20" customHeight="1" spans="1:5">
      <c r="A20" s="5">
        <v>18</v>
      </c>
      <c r="B20" s="5" t="s">
        <v>11</v>
      </c>
      <c r="C20" s="5" t="str">
        <f>"丁锡联"</f>
        <v>丁锡联</v>
      </c>
      <c r="D20" s="5" t="str">
        <f>"女"</f>
        <v>女</v>
      </c>
      <c r="E20" s="5" t="s">
        <v>12</v>
      </c>
    </row>
    <row r="21" customHeight="1" spans="1:5">
      <c r="A21" s="5">
        <v>19</v>
      </c>
      <c r="B21" s="5" t="s">
        <v>11</v>
      </c>
      <c r="C21" s="5" t="str">
        <f>"王超"</f>
        <v>王超</v>
      </c>
      <c r="D21" s="5" t="str">
        <f>"男"</f>
        <v>男</v>
      </c>
      <c r="E21" s="5" t="s">
        <v>12</v>
      </c>
    </row>
    <row r="22" customHeight="1" spans="1:5">
      <c r="A22" s="5">
        <v>20</v>
      </c>
      <c r="B22" s="5" t="s">
        <v>11</v>
      </c>
      <c r="C22" s="5" t="str">
        <f>"姜小莉"</f>
        <v>姜小莉</v>
      </c>
      <c r="D22" s="5" t="str">
        <f t="shared" ref="D22:D30" si="1">"女"</f>
        <v>女</v>
      </c>
      <c r="E22" s="5" t="s">
        <v>12</v>
      </c>
    </row>
    <row r="23" customHeight="1" spans="1:5">
      <c r="A23" s="5">
        <v>21</v>
      </c>
      <c r="B23" s="5" t="s">
        <v>11</v>
      </c>
      <c r="C23" s="5" t="str">
        <f>"陈莉香"</f>
        <v>陈莉香</v>
      </c>
      <c r="D23" s="5" t="str">
        <f t="shared" si="1"/>
        <v>女</v>
      </c>
      <c r="E23" s="5" t="s">
        <v>12</v>
      </c>
    </row>
    <row r="24" customHeight="1" spans="1:5">
      <c r="A24" s="5">
        <v>22</v>
      </c>
      <c r="B24" s="5" t="s">
        <v>11</v>
      </c>
      <c r="C24" s="5" t="str">
        <f>"龙莹"</f>
        <v>龙莹</v>
      </c>
      <c r="D24" s="5" t="str">
        <f t="shared" si="1"/>
        <v>女</v>
      </c>
      <c r="E24" s="5" t="s">
        <v>12</v>
      </c>
    </row>
    <row r="25" customHeight="1" spans="1:5">
      <c r="A25" s="5">
        <v>23</v>
      </c>
      <c r="B25" s="5" t="s">
        <v>11</v>
      </c>
      <c r="C25" s="5" t="str">
        <f>"付文静"</f>
        <v>付文静</v>
      </c>
      <c r="D25" s="5" t="str">
        <f t="shared" si="1"/>
        <v>女</v>
      </c>
      <c r="E25" s="5" t="s">
        <v>12</v>
      </c>
    </row>
    <row r="26" customHeight="1" spans="1:5">
      <c r="A26" s="5">
        <v>24</v>
      </c>
      <c r="B26" s="5" t="s">
        <v>11</v>
      </c>
      <c r="C26" s="5" t="str">
        <f>"陈微"</f>
        <v>陈微</v>
      </c>
      <c r="D26" s="5" t="str">
        <f t="shared" si="1"/>
        <v>女</v>
      </c>
      <c r="E26" s="5" t="s">
        <v>12</v>
      </c>
    </row>
    <row r="27" customHeight="1" spans="1:5">
      <c r="A27" s="5">
        <v>25</v>
      </c>
      <c r="B27" s="5" t="s">
        <v>11</v>
      </c>
      <c r="C27" s="5" t="str">
        <f>"符文慧"</f>
        <v>符文慧</v>
      </c>
      <c r="D27" s="5" t="str">
        <f t="shared" si="1"/>
        <v>女</v>
      </c>
      <c r="E27" s="5" t="s">
        <v>12</v>
      </c>
    </row>
    <row r="28" customHeight="1" spans="1:5">
      <c r="A28" s="5">
        <v>26</v>
      </c>
      <c r="B28" s="5" t="s">
        <v>11</v>
      </c>
      <c r="C28" s="5" t="str">
        <f>"王丽春"</f>
        <v>王丽春</v>
      </c>
      <c r="D28" s="5" t="str">
        <f t="shared" si="1"/>
        <v>女</v>
      </c>
      <c r="E28" s="5" t="s">
        <v>12</v>
      </c>
    </row>
    <row r="29" customHeight="1" spans="1:5">
      <c r="A29" s="5">
        <v>27</v>
      </c>
      <c r="B29" s="5" t="s">
        <v>11</v>
      </c>
      <c r="C29" s="5" t="str">
        <f>"王馨怡"</f>
        <v>王馨怡</v>
      </c>
      <c r="D29" s="5" t="str">
        <f t="shared" si="1"/>
        <v>女</v>
      </c>
      <c r="E29" s="5" t="s">
        <v>12</v>
      </c>
    </row>
    <row r="30" customHeight="1" spans="1:5">
      <c r="A30" s="5">
        <v>28</v>
      </c>
      <c r="B30" s="5" t="s">
        <v>11</v>
      </c>
      <c r="C30" s="5" t="str">
        <f>"黄小娟"</f>
        <v>黄小娟</v>
      </c>
      <c r="D30" s="5" t="str">
        <f t="shared" si="1"/>
        <v>女</v>
      </c>
      <c r="E30" s="5" t="s">
        <v>12</v>
      </c>
    </row>
    <row r="31" customHeight="1" spans="1:5">
      <c r="A31" s="5">
        <v>29</v>
      </c>
      <c r="B31" s="5" t="s">
        <v>11</v>
      </c>
      <c r="C31" s="5" t="str">
        <f>"蔡兴浩"</f>
        <v>蔡兴浩</v>
      </c>
      <c r="D31" s="5" t="str">
        <f>"男"</f>
        <v>男</v>
      </c>
      <c r="E31" s="5" t="s">
        <v>12</v>
      </c>
    </row>
    <row r="32" customHeight="1" spans="1:5">
      <c r="A32" s="5">
        <v>30</v>
      </c>
      <c r="B32" s="5" t="s">
        <v>11</v>
      </c>
      <c r="C32" s="5" t="str">
        <f>"符前晓"</f>
        <v>符前晓</v>
      </c>
      <c r="D32" s="5" t="str">
        <f t="shared" ref="D32:D59" si="2">"女"</f>
        <v>女</v>
      </c>
      <c r="E32" s="5" t="s">
        <v>12</v>
      </c>
    </row>
    <row r="33" customHeight="1" spans="1:5">
      <c r="A33" s="5">
        <v>31</v>
      </c>
      <c r="B33" s="5" t="s">
        <v>11</v>
      </c>
      <c r="C33" s="5" t="str">
        <f>"谢福美"</f>
        <v>谢福美</v>
      </c>
      <c r="D33" s="5" t="str">
        <f t="shared" si="2"/>
        <v>女</v>
      </c>
      <c r="E33" s="5" t="s">
        <v>12</v>
      </c>
    </row>
    <row r="34" customHeight="1" spans="1:5">
      <c r="A34" s="5">
        <v>32</v>
      </c>
      <c r="B34" s="5" t="s">
        <v>11</v>
      </c>
      <c r="C34" s="5" t="str">
        <f>"马清明"</f>
        <v>马清明</v>
      </c>
      <c r="D34" s="5" t="str">
        <f t="shared" si="2"/>
        <v>女</v>
      </c>
      <c r="E34" s="5" t="s">
        <v>12</v>
      </c>
    </row>
    <row r="35" customHeight="1" spans="1:5">
      <c r="A35" s="5">
        <v>33</v>
      </c>
      <c r="B35" s="5" t="s">
        <v>11</v>
      </c>
      <c r="C35" s="5" t="str">
        <f>"骆祖美"</f>
        <v>骆祖美</v>
      </c>
      <c r="D35" s="5" t="str">
        <f t="shared" si="2"/>
        <v>女</v>
      </c>
      <c r="E35" s="5" t="s">
        <v>12</v>
      </c>
    </row>
    <row r="36" customHeight="1" spans="1:5">
      <c r="A36" s="5">
        <v>34</v>
      </c>
      <c r="B36" s="5" t="s">
        <v>11</v>
      </c>
      <c r="C36" s="5" t="str">
        <f>"吴钟颖"</f>
        <v>吴钟颖</v>
      </c>
      <c r="D36" s="5" t="str">
        <f t="shared" si="2"/>
        <v>女</v>
      </c>
      <c r="E36" s="5" t="s">
        <v>12</v>
      </c>
    </row>
    <row r="37" customHeight="1" spans="1:5">
      <c r="A37" s="5">
        <v>35</v>
      </c>
      <c r="B37" s="5" t="s">
        <v>11</v>
      </c>
      <c r="C37" s="5" t="str">
        <f>"许央"</f>
        <v>许央</v>
      </c>
      <c r="D37" s="5" t="str">
        <f t="shared" si="2"/>
        <v>女</v>
      </c>
      <c r="E37" s="5" t="s">
        <v>12</v>
      </c>
    </row>
    <row r="38" customHeight="1" spans="1:5">
      <c r="A38" s="5">
        <v>36</v>
      </c>
      <c r="B38" s="5" t="s">
        <v>11</v>
      </c>
      <c r="C38" s="5" t="str">
        <f>"吴慧"</f>
        <v>吴慧</v>
      </c>
      <c r="D38" s="5" t="str">
        <f t="shared" si="2"/>
        <v>女</v>
      </c>
      <c r="E38" s="5" t="s">
        <v>12</v>
      </c>
    </row>
    <row r="39" customHeight="1" spans="1:5">
      <c r="A39" s="5">
        <v>37</v>
      </c>
      <c r="B39" s="5" t="s">
        <v>11</v>
      </c>
      <c r="C39" s="5" t="str">
        <f>"谢浩玲"</f>
        <v>谢浩玲</v>
      </c>
      <c r="D39" s="5" t="str">
        <f t="shared" si="2"/>
        <v>女</v>
      </c>
      <c r="E39" s="5" t="s">
        <v>12</v>
      </c>
    </row>
    <row r="40" customHeight="1" spans="1:5">
      <c r="A40" s="5">
        <v>38</v>
      </c>
      <c r="B40" s="5" t="s">
        <v>11</v>
      </c>
      <c r="C40" s="5" t="str">
        <f>"李妹"</f>
        <v>李妹</v>
      </c>
      <c r="D40" s="5" t="str">
        <f t="shared" si="2"/>
        <v>女</v>
      </c>
      <c r="E40" s="5" t="s">
        <v>12</v>
      </c>
    </row>
    <row r="41" customHeight="1" spans="1:5">
      <c r="A41" s="5">
        <v>39</v>
      </c>
      <c r="B41" s="5" t="s">
        <v>11</v>
      </c>
      <c r="C41" s="5" t="str">
        <f>"吴伟花"</f>
        <v>吴伟花</v>
      </c>
      <c r="D41" s="5" t="str">
        <f t="shared" si="2"/>
        <v>女</v>
      </c>
      <c r="E41" s="5" t="s">
        <v>12</v>
      </c>
    </row>
    <row r="42" customHeight="1" spans="1:5">
      <c r="A42" s="5">
        <v>40</v>
      </c>
      <c r="B42" s="5" t="s">
        <v>11</v>
      </c>
      <c r="C42" s="5" t="str">
        <f>"汪艳婷"</f>
        <v>汪艳婷</v>
      </c>
      <c r="D42" s="5" t="str">
        <f t="shared" si="2"/>
        <v>女</v>
      </c>
      <c r="E42" s="5" t="s">
        <v>12</v>
      </c>
    </row>
    <row r="43" customHeight="1" spans="1:5">
      <c r="A43" s="5">
        <v>41</v>
      </c>
      <c r="B43" s="5" t="s">
        <v>11</v>
      </c>
      <c r="C43" s="5" t="str">
        <f>"林琅"</f>
        <v>林琅</v>
      </c>
      <c r="D43" s="5" t="str">
        <f t="shared" si="2"/>
        <v>女</v>
      </c>
      <c r="E43" s="5" t="s">
        <v>12</v>
      </c>
    </row>
    <row r="44" customHeight="1" spans="1:5">
      <c r="A44" s="5">
        <v>42</v>
      </c>
      <c r="B44" s="5" t="s">
        <v>11</v>
      </c>
      <c r="C44" s="5" t="str">
        <f>"刘海珍"</f>
        <v>刘海珍</v>
      </c>
      <c r="D44" s="5" t="str">
        <f t="shared" si="2"/>
        <v>女</v>
      </c>
      <c r="E44" s="5" t="s">
        <v>12</v>
      </c>
    </row>
    <row r="45" customHeight="1" spans="1:5">
      <c r="A45" s="5">
        <v>43</v>
      </c>
      <c r="B45" s="5" t="s">
        <v>11</v>
      </c>
      <c r="C45" s="5" t="str">
        <f>"赵武妮"</f>
        <v>赵武妮</v>
      </c>
      <c r="D45" s="5" t="str">
        <f t="shared" si="2"/>
        <v>女</v>
      </c>
      <c r="E45" s="5" t="s">
        <v>12</v>
      </c>
    </row>
    <row r="46" customHeight="1" spans="1:5">
      <c r="A46" s="5">
        <v>44</v>
      </c>
      <c r="B46" s="5" t="s">
        <v>11</v>
      </c>
      <c r="C46" s="5" t="str">
        <f>"何灼妃"</f>
        <v>何灼妃</v>
      </c>
      <c r="D46" s="5" t="str">
        <f t="shared" si="2"/>
        <v>女</v>
      </c>
      <c r="E46" s="5" t="s">
        <v>12</v>
      </c>
    </row>
    <row r="47" customHeight="1" spans="1:5">
      <c r="A47" s="5">
        <v>45</v>
      </c>
      <c r="B47" s="5" t="s">
        <v>11</v>
      </c>
      <c r="C47" s="5" t="str">
        <f>"吴婉妃"</f>
        <v>吴婉妃</v>
      </c>
      <c r="D47" s="5" t="str">
        <f t="shared" si="2"/>
        <v>女</v>
      </c>
      <c r="E47" s="5" t="s">
        <v>12</v>
      </c>
    </row>
    <row r="48" customHeight="1" spans="1:5">
      <c r="A48" s="5">
        <v>46</v>
      </c>
      <c r="B48" s="5" t="s">
        <v>11</v>
      </c>
      <c r="C48" s="5" t="str">
        <f>"邓翠柳"</f>
        <v>邓翠柳</v>
      </c>
      <c r="D48" s="5" t="str">
        <f t="shared" si="2"/>
        <v>女</v>
      </c>
      <c r="E48" s="5" t="s">
        <v>12</v>
      </c>
    </row>
    <row r="49" customHeight="1" spans="1:5">
      <c r="A49" s="5">
        <v>47</v>
      </c>
      <c r="B49" s="5" t="s">
        <v>11</v>
      </c>
      <c r="C49" s="5" t="str">
        <f>"李芳"</f>
        <v>李芳</v>
      </c>
      <c r="D49" s="5" t="str">
        <f t="shared" si="2"/>
        <v>女</v>
      </c>
      <c r="E49" s="5" t="s">
        <v>12</v>
      </c>
    </row>
    <row r="50" customHeight="1" spans="1:5">
      <c r="A50" s="5">
        <v>48</v>
      </c>
      <c r="B50" s="5" t="s">
        <v>11</v>
      </c>
      <c r="C50" s="5" t="str">
        <f>"吴小艳"</f>
        <v>吴小艳</v>
      </c>
      <c r="D50" s="5" t="str">
        <f t="shared" si="2"/>
        <v>女</v>
      </c>
      <c r="E50" s="5" t="s">
        <v>12</v>
      </c>
    </row>
    <row r="51" customHeight="1" spans="1:5">
      <c r="A51" s="5">
        <v>49</v>
      </c>
      <c r="B51" s="5" t="s">
        <v>11</v>
      </c>
      <c r="C51" s="5" t="str">
        <f>"陈沐娟"</f>
        <v>陈沐娟</v>
      </c>
      <c r="D51" s="5" t="str">
        <f t="shared" si="2"/>
        <v>女</v>
      </c>
      <c r="E51" s="5" t="s">
        <v>12</v>
      </c>
    </row>
    <row r="52" customHeight="1" spans="1:5">
      <c r="A52" s="5">
        <v>50</v>
      </c>
      <c r="B52" s="5" t="s">
        <v>11</v>
      </c>
      <c r="C52" s="5" t="str">
        <f>"程婉雯"</f>
        <v>程婉雯</v>
      </c>
      <c r="D52" s="5" t="str">
        <f t="shared" si="2"/>
        <v>女</v>
      </c>
      <c r="E52" s="5" t="s">
        <v>12</v>
      </c>
    </row>
    <row r="53" customHeight="1" spans="1:5">
      <c r="A53" s="5">
        <v>51</v>
      </c>
      <c r="B53" s="5" t="s">
        <v>11</v>
      </c>
      <c r="C53" s="5" t="str">
        <f>"杨少花"</f>
        <v>杨少花</v>
      </c>
      <c r="D53" s="5" t="str">
        <f t="shared" si="2"/>
        <v>女</v>
      </c>
      <c r="E53" s="5" t="s">
        <v>12</v>
      </c>
    </row>
    <row r="54" customHeight="1" spans="1:5">
      <c r="A54" s="5">
        <v>52</v>
      </c>
      <c r="B54" s="5" t="s">
        <v>11</v>
      </c>
      <c r="C54" s="5" t="str">
        <f>"王丹女"</f>
        <v>王丹女</v>
      </c>
      <c r="D54" s="5" t="str">
        <f t="shared" si="2"/>
        <v>女</v>
      </c>
      <c r="E54" s="5" t="s">
        <v>12</v>
      </c>
    </row>
    <row r="55" customHeight="1" spans="1:5">
      <c r="A55" s="5">
        <v>53</v>
      </c>
      <c r="B55" s="5" t="s">
        <v>11</v>
      </c>
      <c r="C55" s="5" t="str">
        <f>"符会媛"</f>
        <v>符会媛</v>
      </c>
      <c r="D55" s="5" t="str">
        <f t="shared" si="2"/>
        <v>女</v>
      </c>
      <c r="E55" s="5" t="s">
        <v>12</v>
      </c>
    </row>
    <row r="56" customHeight="1" spans="1:5">
      <c r="A56" s="5">
        <v>54</v>
      </c>
      <c r="B56" s="5" t="s">
        <v>11</v>
      </c>
      <c r="C56" s="5" t="str">
        <f>"王健汝"</f>
        <v>王健汝</v>
      </c>
      <c r="D56" s="5" t="str">
        <f t="shared" si="2"/>
        <v>女</v>
      </c>
      <c r="E56" s="5" t="s">
        <v>12</v>
      </c>
    </row>
    <row r="57" customHeight="1" spans="1:5">
      <c r="A57" s="5">
        <v>55</v>
      </c>
      <c r="B57" s="5" t="s">
        <v>11</v>
      </c>
      <c r="C57" s="5" t="str">
        <f>"林仙"</f>
        <v>林仙</v>
      </c>
      <c r="D57" s="5" t="str">
        <f t="shared" si="2"/>
        <v>女</v>
      </c>
      <c r="E57" s="5" t="s">
        <v>12</v>
      </c>
    </row>
    <row r="58" customHeight="1" spans="1:5">
      <c r="A58" s="5">
        <v>56</v>
      </c>
      <c r="B58" s="5" t="s">
        <v>11</v>
      </c>
      <c r="C58" s="5" t="str">
        <f>"梁振花"</f>
        <v>梁振花</v>
      </c>
      <c r="D58" s="5" t="str">
        <f t="shared" si="2"/>
        <v>女</v>
      </c>
      <c r="E58" s="5" t="s">
        <v>12</v>
      </c>
    </row>
    <row r="59" customHeight="1" spans="1:5">
      <c r="A59" s="5">
        <v>57</v>
      </c>
      <c r="B59" s="5" t="s">
        <v>11</v>
      </c>
      <c r="C59" s="5" t="str">
        <f>"许琳"</f>
        <v>许琳</v>
      </c>
      <c r="D59" s="5" t="str">
        <f t="shared" si="2"/>
        <v>女</v>
      </c>
      <c r="E59" s="5" t="s">
        <v>12</v>
      </c>
    </row>
    <row r="60" customHeight="1" spans="1:5">
      <c r="A60" s="5">
        <v>58</v>
      </c>
      <c r="B60" s="5" t="s">
        <v>11</v>
      </c>
      <c r="C60" s="5" t="str">
        <f>"吴锋"</f>
        <v>吴锋</v>
      </c>
      <c r="D60" s="5" t="str">
        <f>"男"</f>
        <v>男</v>
      </c>
      <c r="E60" s="5" t="s">
        <v>12</v>
      </c>
    </row>
    <row r="61" customHeight="1" spans="1:5">
      <c r="A61" s="5">
        <v>59</v>
      </c>
      <c r="B61" s="5" t="s">
        <v>11</v>
      </c>
      <c r="C61" s="5" t="str">
        <f>"陈小霞"</f>
        <v>陈小霞</v>
      </c>
      <c r="D61" s="5" t="str">
        <f t="shared" ref="D61:D96" si="3">"女"</f>
        <v>女</v>
      </c>
      <c r="E61" s="5" t="s">
        <v>12</v>
      </c>
    </row>
    <row r="62" customHeight="1" spans="1:5">
      <c r="A62" s="5">
        <v>60</v>
      </c>
      <c r="B62" s="5" t="s">
        <v>11</v>
      </c>
      <c r="C62" s="5" t="str">
        <f>"唐小花"</f>
        <v>唐小花</v>
      </c>
      <c r="D62" s="5" t="str">
        <f t="shared" si="3"/>
        <v>女</v>
      </c>
      <c r="E62" s="5" t="s">
        <v>12</v>
      </c>
    </row>
    <row r="63" customHeight="1" spans="1:5">
      <c r="A63" s="5">
        <v>61</v>
      </c>
      <c r="B63" s="5" t="s">
        <v>11</v>
      </c>
      <c r="C63" s="5" t="str">
        <f>"符芳玲"</f>
        <v>符芳玲</v>
      </c>
      <c r="D63" s="5" t="str">
        <f t="shared" si="3"/>
        <v>女</v>
      </c>
      <c r="E63" s="5" t="s">
        <v>12</v>
      </c>
    </row>
    <row r="64" customHeight="1" spans="1:5">
      <c r="A64" s="5">
        <v>62</v>
      </c>
      <c r="B64" s="5" t="s">
        <v>11</v>
      </c>
      <c r="C64" s="5" t="str">
        <f>"符卜玲"</f>
        <v>符卜玲</v>
      </c>
      <c r="D64" s="5" t="str">
        <f t="shared" si="3"/>
        <v>女</v>
      </c>
      <c r="E64" s="5" t="s">
        <v>12</v>
      </c>
    </row>
    <row r="65" customHeight="1" spans="1:5">
      <c r="A65" s="5">
        <v>63</v>
      </c>
      <c r="B65" s="5" t="s">
        <v>11</v>
      </c>
      <c r="C65" s="5" t="str">
        <f>"李攀"</f>
        <v>李攀</v>
      </c>
      <c r="D65" s="5" t="str">
        <f t="shared" si="3"/>
        <v>女</v>
      </c>
      <c r="E65" s="5" t="s">
        <v>12</v>
      </c>
    </row>
    <row r="66" customHeight="1" spans="1:5">
      <c r="A66" s="5">
        <v>64</v>
      </c>
      <c r="B66" s="5" t="s">
        <v>11</v>
      </c>
      <c r="C66" s="5" t="str">
        <f>"黄晓雯"</f>
        <v>黄晓雯</v>
      </c>
      <c r="D66" s="5" t="str">
        <f t="shared" si="3"/>
        <v>女</v>
      </c>
      <c r="E66" s="5" t="s">
        <v>12</v>
      </c>
    </row>
    <row r="67" customHeight="1" spans="1:5">
      <c r="A67" s="5">
        <v>65</v>
      </c>
      <c r="B67" s="5" t="s">
        <v>11</v>
      </c>
      <c r="C67" s="5" t="str">
        <f>"王正月"</f>
        <v>王正月</v>
      </c>
      <c r="D67" s="5" t="str">
        <f t="shared" si="3"/>
        <v>女</v>
      </c>
      <c r="E67" s="5" t="s">
        <v>12</v>
      </c>
    </row>
    <row r="68" customHeight="1" spans="1:5">
      <c r="A68" s="5">
        <v>66</v>
      </c>
      <c r="B68" s="5" t="s">
        <v>11</v>
      </c>
      <c r="C68" s="5" t="str">
        <f>"王思婷"</f>
        <v>王思婷</v>
      </c>
      <c r="D68" s="5" t="str">
        <f t="shared" si="3"/>
        <v>女</v>
      </c>
      <c r="E68" s="5" t="s">
        <v>12</v>
      </c>
    </row>
    <row r="69" customHeight="1" spans="1:5">
      <c r="A69" s="5">
        <v>67</v>
      </c>
      <c r="B69" s="5" t="s">
        <v>11</v>
      </c>
      <c r="C69" s="5" t="str">
        <f>"梁芬芳"</f>
        <v>梁芬芳</v>
      </c>
      <c r="D69" s="5" t="str">
        <f t="shared" si="3"/>
        <v>女</v>
      </c>
      <c r="E69" s="5" t="s">
        <v>12</v>
      </c>
    </row>
    <row r="70" customHeight="1" spans="1:5">
      <c r="A70" s="5">
        <v>68</v>
      </c>
      <c r="B70" s="5" t="s">
        <v>11</v>
      </c>
      <c r="C70" s="5" t="str">
        <f>"杨凯婷"</f>
        <v>杨凯婷</v>
      </c>
      <c r="D70" s="5" t="str">
        <f t="shared" si="3"/>
        <v>女</v>
      </c>
      <c r="E70" s="5" t="s">
        <v>12</v>
      </c>
    </row>
    <row r="71" customHeight="1" spans="1:5">
      <c r="A71" s="5">
        <v>69</v>
      </c>
      <c r="B71" s="5" t="s">
        <v>11</v>
      </c>
      <c r="C71" s="5" t="str">
        <f>"苏小妹"</f>
        <v>苏小妹</v>
      </c>
      <c r="D71" s="5" t="str">
        <f t="shared" si="3"/>
        <v>女</v>
      </c>
      <c r="E71" s="5" t="s">
        <v>12</v>
      </c>
    </row>
    <row r="72" customHeight="1" spans="1:5">
      <c r="A72" s="5">
        <v>70</v>
      </c>
      <c r="B72" s="5" t="s">
        <v>11</v>
      </c>
      <c r="C72" s="5" t="str">
        <f>"文学虹"</f>
        <v>文学虹</v>
      </c>
      <c r="D72" s="5" t="str">
        <f t="shared" si="3"/>
        <v>女</v>
      </c>
      <c r="E72" s="5" t="s">
        <v>12</v>
      </c>
    </row>
    <row r="73" customHeight="1" spans="1:5">
      <c r="A73" s="5">
        <v>71</v>
      </c>
      <c r="B73" s="5" t="s">
        <v>11</v>
      </c>
      <c r="C73" s="5" t="str">
        <f>"郭佳"</f>
        <v>郭佳</v>
      </c>
      <c r="D73" s="5" t="str">
        <f t="shared" si="3"/>
        <v>女</v>
      </c>
      <c r="E73" s="5" t="s">
        <v>12</v>
      </c>
    </row>
    <row r="74" customHeight="1" spans="1:5">
      <c r="A74" s="5">
        <v>72</v>
      </c>
      <c r="B74" s="5" t="s">
        <v>11</v>
      </c>
      <c r="C74" s="5" t="str">
        <f>"王琼扬"</f>
        <v>王琼扬</v>
      </c>
      <c r="D74" s="5" t="str">
        <f t="shared" si="3"/>
        <v>女</v>
      </c>
      <c r="E74" s="5" t="s">
        <v>12</v>
      </c>
    </row>
    <row r="75" customHeight="1" spans="1:5">
      <c r="A75" s="5">
        <v>73</v>
      </c>
      <c r="B75" s="5" t="s">
        <v>11</v>
      </c>
      <c r="C75" s="5" t="str">
        <f>"王棉"</f>
        <v>王棉</v>
      </c>
      <c r="D75" s="5" t="str">
        <f t="shared" si="3"/>
        <v>女</v>
      </c>
      <c r="E75" s="5" t="s">
        <v>12</v>
      </c>
    </row>
    <row r="76" customHeight="1" spans="1:5">
      <c r="A76" s="5">
        <v>74</v>
      </c>
      <c r="B76" s="5" t="s">
        <v>11</v>
      </c>
      <c r="C76" s="5" t="str">
        <f>"吴乙"</f>
        <v>吴乙</v>
      </c>
      <c r="D76" s="5" t="str">
        <f t="shared" si="3"/>
        <v>女</v>
      </c>
      <c r="E76" s="5" t="s">
        <v>12</v>
      </c>
    </row>
    <row r="77" customHeight="1" spans="1:5">
      <c r="A77" s="5">
        <v>75</v>
      </c>
      <c r="B77" s="5" t="s">
        <v>11</v>
      </c>
      <c r="C77" s="5" t="str">
        <f>"韩亚强"</f>
        <v>韩亚强</v>
      </c>
      <c r="D77" s="5" t="str">
        <f t="shared" si="3"/>
        <v>女</v>
      </c>
      <c r="E77" s="5" t="s">
        <v>12</v>
      </c>
    </row>
    <row r="78" customHeight="1" spans="1:5">
      <c r="A78" s="5">
        <v>76</v>
      </c>
      <c r="B78" s="5" t="s">
        <v>11</v>
      </c>
      <c r="C78" s="5" t="str">
        <f>"唐爱珠"</f>
        <v>唐爱珠</v>
      </c>
      <c r="D78" s="5" t="str">
        <f t="shared" si="3"/>
        <v>女</v>
      </c>
      <c r="E78" s="5" t="s">
        <v>12</v>
      </c>
    </row>
    <row r="79" customHeight="1" spans="1:5">
      <c r="A79" s="5">
        <v>77</v>
      </c>
      <c r="B79" s="5" t="s">
        <v>11</v>
      </c>
      <c r="C79" s="5" t="str">
        <f>"张是语"</f>
        <v>张是语</v>
      </c>
      <c r="D79" s="5" t="str">
        <f t="shared" si="3"/>
        <v>女</v>
      </c>
      <c r="E79" s="5" t="s">
        <v>12</v>
      </c>
    </row>
    <row r="80" customHeight="1" spans="1:5">
      <c r="A80" s="5">
        <v>78</v>
      </c>
      <c r="B80" s="5" t="s">
        <v>11</v>
      </c>
      <c r="C80" s="5" t="str">
        <f>"文丽丽"</f>
        <v>文丽丽</v>
      </c>
      <c r="D80" s="5" t="str">
        <f t="shared" si="3"/>
        <v>女</v>
      </c>
      <c r="E80" s="5" t="s">
        <v>12</v>
      </c>
    </row>
    <row r="81" customHeight="1" spans="1:5">
      <c r="A81" s="5">
        <v>79</v>
      </c>
      <c r="B81" s="5" t="s">
        <v>11</v>
      </c>
      <c r="C81" s="5" t="str">
        <f>"薛美玲"</f>
        <v>薛美玲</v>
      </c>
      <c r="D81" s="5" t="str">
        <f t="shared" si="3"/>
        <v>女</v>
      </c>
      <c r="E81" s="5" t="s">
        <v>12</v>
      </c>
    </row>
    <row r="82" customHeight="1" spans="1:5">
      <c r="A82" s="5">
        <v>80</v>
      </c>
      <c r="B82" s="5" t="s">
        <v>11</v>
      </c>
      <c r="C82" s="5" t="str">
        <f>"刘显花"</f>
        <v>刘显花</v>
      </c>
      <c r="D82" s="5" t="str">
        <f t="shared" si="3"/>
        <v>女</v>
      </c>
      <c r="E82" s="5" t="s">
        <v>12</v>
      </c>
    </row>
    <row r="83" customHeight="1" spans="1:5">
      <c r="A83" s="5">
        <v>81</v>
      </c>
      <c r="B83" s="5" t="s">
        <v>11</v>
      </c>
      <c r="C83" s="5" t="str">
        <f>"李艳娜"</f>
        <v>李艳娜</v>
      </c>
      <c r="D83" s="5" t="str">
        <f t="shared" si="3"/>
        <v>女</v>
      </c>
      <c r="E83" s="5" t="s">
        <v>12</v>
      </c>
    </row>
    <row r="84" customHeight="1" spans="1:5">
      <c r="A84" s="5">
        <v>82</v>
      </c>
      <c r="B84" s="5" t="s">
        <v>11</v>
      </c>
      <c r="C84" s="5" t="str">
        <f>"尧健莉"</f>
        <v>尧健莉</v>
      </c>
      <c r="D84" s="5" t="str">
        <f t="shared" si="3"/>
        <v>女</v>
      </c>
      <c r="E84" s="5" t="s">
        <v>12</v>
      </c>
    </row>
    <row r="85" customHeight="1" spans="1:5">
      <c r="A85" s="5">
        <v>83</v>
      </c>
      <c r="B85" s="5" t="s">
        <v>11</v>
      </c>
      <c r="C85" s="5" t="str">
        <f>"刘教风"</f>
        <v>刘教风</v>
      </c>
      <c r="D85" s="5" t="str">
        <f t="shared" si="3"/>
        <v>女</v>
      </c>
      <c r="E85" s="5" t="s">
        <v>12</v>
      </c>
    </row>
    <row r="86" customHeight="1" spans="1:5">
      <c r="A86" s="5">
        <v>84</v>
      </c>
      <c r="B86" s="5" t="s">
        <v>11</v>
      </c>
      <c r="C86" s="5" t="str">
        <f>"陈荷兰"</f>
        <v>陈荷兰</v>
      </c>
      <c r="D86" s="5" t="str">
        <f t="shared" si="3"/>
        <v>女</v>
      </c>
      <c r="E86" s="5" t="s">
        <v>12</v>
      </c>
    </row>
    <row r="87" customHeight="1" spans="1:5">
      <c r="A87" s="5">
        <v>85</v>
      </c>
      <c r="B87" s="5" t="s">
        <v>11</v>
      </c>
      <c r="C87" s="5" t="str">
        <f>"占宗丽"</f>
        <v>占宗丽</v>
      </c>
      <c r="D87" s="5" t="str">
        <f t="shared" si="3"/>
        <v>女</v>
      </c>
      <c r="E87" s="5" t="s">
        <v>12</v>
      </c>
    </row>
    <row r="88" customHeight="1" spans="1:5">
      <c r="A88" s="5">
        <v>86</v>
      </c>
      <c r="B88" s="5" t="s">
        <v>11</v>
      </c>
      <c r="C88" s="5" t="str">
        <f>"陈慧"</f>
        <v>陈慧</v>
      </c>
      <c r="D88" s="5" t="str">
        <f t="shared" si="3"/>
        <v>女</v>
      </c>
      <c r="E88" s="5" t="s">
        <v>12</v>
      </c>
    </row>
    <row r="89" customHeight="1" spans="1:5">
      <c r="A89" s="5">
        <v>87</v>
      </c>
      <c r="B89" s="5" t="s">
        <v>11</v>
      </c>
      <c r="C89" s="5" t="str">
        <f>"洪小月"</f>
        <v>洪小月</v>
      </c>
      <c r="D89" s="5" t="str">
        <f t="shared" si="3"/>
        <v>女</v>
      </c>
      <c r="E89" s="5" t="s">
        <v>12</v>
      </c>
    </row>
    <row r="90" customHeight="1" spans="1:5">
      <c r="A90" s="5">
        <v>88</v>
      </c>
      <c r="B90" s="5" t="s">
        <v>11</v>
      </c>
      <c r="C90" s="5" t="str">
        <f>"符芳莹"</f>
        <v>符芳莹</v>
      </c>
      <c r="D90" s="5" t="str">
        <f t="shared" si="3"/>
        <v>女</v>
      </c>
      <c r="E90" s="5" t="s">
        <v>12</v>
      </c>
    </row>
    <row r="91" customHeight="1" spans="1:5">
      <c r="A91" s="5">
        <v>89</v>
      </c>
      <c r="B91" s="5" t="s">
        <v>11</v>
      </c>
      <c r="C91" s="5" t="str">
        <f>"周文茜"</f>
        <v>周文茜</v>
      </c>
      <c r="D91" s="5" t="str">
        <f t="shared" si="3"/>
        <v>女</v>
      </c>
      <c r="E91" s="5" t="s">
        <v>12</v>
      </c>
    </row>
    <row r="92" customHeight="1" spans="1:5">
      <c r="A92" s="5">
        <v>90</v>
      </c>
      <c r="B92" s="5" t="s">
        <v>11</v>
      </c>
      <c r="C92" s="5" t="str">
        <f>"黎昌柳"</f>
        <v>黎昌柳</v>
      </c>
      <c r="D92" s="5" t="str">
        <f t="shared" si="3"/>
        <v>女</v>
      </c>
      <c r="E92" s="5" t="s">
        <v>12</v>
      </c>
    </row>
    <row r="93" customHeight="1" spans="1:5">
      <c r="A93" s="5">
        <v>91</v>
      </c>
      <c r="B93" s="5" t="s">
        <v>11</v>
      </c>
      <c r="C93" s="5" t="str">
        <f>"符金花"</f>
        <v>符金花</v>
      </c>
      <c r="D93" s="5" t="str">
        <f t="shared" si="3"/>
        <v>女</v>
      </c>
      <c r="E93" s="5" t="s">
        <v>12</v>
      </c>
    </row>
    <row r="94" customHeight="1" spans="1:5">
      <c r="A94" s="5">
        <v>92</v>
      </c>
      <c r="B94" s="5" t="s">
        <v>11</v>
      </c>
      <c r="C94" s="5" t="str">
        <f>"符倩芬"</f>
        <v>符倩芬</v>
      </c>
      <c r="D94" s="5" t="str">
        <f t="shared" si="3"/>
        <v>女</v>
      </c>
      <c r="E94" s="5" t="s">
        <v>12</v>
      </c>
    </row>
    <row r="95" customHeight="1" spans="1:5">
      <c r="A95" s="5">
        <v>93</v>
      </c>
      <c r="B95" s="5" t="s">
        <v>11</v>
      </c>
      <c r="C95" s="5" t="str">
        <f>"薛桃秋"</f>
        <v>薛桃秋</v>
      </c>
      <c r="D95" s="5" t="str">
        <f t="shared" si="3"/>
        <v>女</v>
      </c>
      <c r="E95" s="5" t="s">
        <v>12</v>
      </c>
    </row>
    <row r="96" customHeight="1" spans="1:5">
      <c r="A96" s="5">
        <v>94</v>
      </c>
      <c r="B96" s="5" t="s">
        <v>11</v>
      </c>
      <c r="C96" s="5" t="str">
        <f>"许文雅"</f>
        <v>许文雅</v>
      </c>
      <c r="D96" s="5" t="str">
        <f t="shared" si="3"/>
        <v>女</v>
      </c>
      <c r="E96" s="5" t="s">
        <v>12</v>
      </c>
    </row>
    <row r="97" customHeight="1" spans="1:5">
      <c r="A97" s="5">
        <v>95</v>
      </c>
      <c r="B97" s="5" t="s">
        <v>11</v>
      </c>
      <c r="C97" s="5" t="str">
        <f>"杨振文"</f>
        <v>杨振文</v>
      </c>
      <c r="D97" s="5" t="str">
        <f>"男"</f>
        <v>男</v>
      </c>
      <c r="E97" s="5" t="s">
        <v>12</v>
      </c>
    </row>
    <row r="98" customHeight="1" spans="1:5">
      <c r="A98" s="5">
        <v>96</v>
      </c>
      <c r="B98" s="5" t="s">
        <v>11</v>
      </c>
      <c r="C98" s="5" t="str">
        <f>"裴荣茹"</f>
        <v>裴荣茹</v>
      </c>
      <c r="D98" s="5" t="str">
        <f t="shared" ref="D98:D110" si="4">"女"</f>
        <v>女</v>
      </c>
      <c r="E98" s="5" t="s">
        <v>12</v>
      </c>
    </row>
    <row r="99" customHeight="1" spans="1:5">
      <c r="A99" s="5">
        <v>97</v>
      </c>
      <c r="B99" s="5" t="s">
        <v>11</v>
      </c>
      <c r="C99" s="5" t="str">
        <f>"黎婆菊"</f>
        <v>黎婆菊</v>
      </c>
      <c r="D99" s="5" t="str">
        <f t="shared" si="4"/>
        <v>女</v>
      </c>
      <c r="E99" s="5" t="s">
        <v>12</v>
      </c>
    </row>
    <row r="100" customHeight="1" spans="1:5">
      <c r="A100" s="5">
        <v>98</v>
      </c>
      <c r="B100" s="5" t="s">
        <v>11</v>
      </c>
      <c r="C100" s="5" t="str">
        <f>"黄蕾"</f>
        <v>黄蕾</v>
      </c>
      <c r="D100" s="5" t="str">
        <f t="shared" si="4"/>
        <v>女</v>
      </c>
      <c r="E100" s="5" t="s">
        <v>12</v>
      </c>
    </row>
    <row r="101" customHeight="1" spans="1:5">
      <c r="A101" s="5">
        <v>99</v>
      </c>
      <c r="B101" s="5" t="s">
        <v>11</v>
      </c>
      <c r="C101" s="5" t="str">
        <f>"刘小清"</f>
        <v>刘小清</v>
      </c>
      <c r="D101" s="5" t="str">
        <f t="shared" si="4"/>
        <v>女</v>
      </c>
      <c r="E101" s="5" t="s">
        <v>12</v>
      </c>
    </row>
    <row r="102" customHeight="1" spans="1:5">
      <c r="A102" s="5">
        <v>100</v>
      </c>
      <c r="B102" s="5" t="s">
        <v>11</v>
      </c>
      <c r="C102" s="5" t="str">
        <f>"吉妹"</f>
        <v>吉妹</v>
      </c>
      <c r="D102" s="5" t="str">
        <f t="shared" si="4"/>
        <v>女</v>
      </c>
      <c r="E102" s="5" t="s">
        <v>12</v>
      </c>
    </row>
    <row r="103" customHeight="1" spans="1:5">
      <c r="A103" s="5">
        <v>101</v>
      </c>
      <c r="B103" s="5" t="s">
        <v>11</v>
      </c>
      <c r="C103" s="5" t="str">
        <f>"陈花香"</f>
        <v>陈花香</v>
      </c>
      <c r="D103" s="5" t="str">
        <f t="shared" si="4"/>
        <v>女</v>
      </c>
      <c r="E103" s="5" t="s">
        <v>12</v>
      </c>
    </row>
    <row r="104" customHeight="1" spans="1:5">
      <c r="A104" s="5">
        <v>102</v>
      </c>
      <c r="B104" s="5" t="s">
        <v>11</v>
      </c>
      <c r="C104" s="5" t="str">
        <f>"冯铭钰"</f>
        <v>冯铭钰</v>
      </c>
      <c r="D104" s="5" t="str">
        <f t="shared" si="4"/>
        <v>女</v>
      </c>
      <c r="E104" s="5" t="s">
        <v>12</v>
      </c>
    </row>
    <row r="105" customHeight="1" spans="1:5">
      <c r="A105" s="5">
        <v>103</v>
      </c>
      <c r="B105" s="5" t="s">
        <v>11</v>
      </c>
      <c r="C105" s="5" t="str">
        <f>"陈秋萍"</f>
        <v>陈秋萍</v>
      </c>
      <c r="D105" s="5" t="str">
        <f t="shared" si="4"/>
        <v>女</v>
      </c>
      <c r="E105" s="5" t="s">
        <v>12</v>
      </c>
    </row>
    <row r="106" customHeight="1" spans="1:5">
      <c r="A106" s="5">
        <v>104</v>
      </c>
      <c r="B106" s="5" t="s">
        <v>11</v>
      </c>
      <c r="C106" s="5" t="str">
        <f>"吴兴兰"</f>
        <v>吴兴兰</v>
      </c>
      <c r="D106" s="5" t="str">
        <f t="shared" si="4"/>
        <v>女</v>
      </c>
      <c r="E106" s="5" t="s">
        <v>12</v>
      </c>
    </row>
    <row r="107" customHeight="1" spans="1:5">
      <c r="A107" s="5">
        <v>105</v>
      </c>
      <c r="B107" s="5" t="s">
        <v>11</v>
      </c>
      <c r="C107" s="5" t="str">
        <f>"许海花"</f>
        <v>许海花</v>
      </c>
      <c r="D107" s="5" t="str">
        <f t="shared" si="4"/>
        <v>女</v>
      </c>
      <c r="E107" s="5" t="s">
        <v>12</v>
      </c>
    </row>
    <row r="108" customHeight="1" spans="1:5">
      <c r="A108" s="5">
        <v>106</v>
      </c>
      <c r="B108" s="5" t="s">
        <v>11</v>
      </c>
      <c r="C108" s="5" t="str">
        <f>"莫镕蔚"</f>
        <v>莫镕蔚</v>
      </c>
      <c r="D108" s="5" t="str">
        <f t="shared" si="4"/>
        <v>女</v>
      </c>
      <c r="E108" s="5" t="s">
        <v>12</v>
      </c>
    </row>
    <row r="109" customHeight="1" spans="1:5">
      <c r="A109" s="5">
        <v>107</v>
      </c>
      <c r="B109" s="5" t="s">
        <v>11</v>
      </c>
      <c r="C109" s="5" t="str">
        <f>"莫树群"</f>
        <v>莫树群</v>
      </c>
      <c r="D109" s="5" t="str">
        <f t="shared" si="4"/>
        <v>女</v>
      </c>
      <c r="E109" s="5" t="s">
        <v>12</v>
      </c>
    </row>
    <row r="110" customHeight="1" spans="1:5">
      <c r="A110" s="5">
        <v>108</v>
      </c>
      <c r="B110" s="5" t="s">
        <v>11</v>
      </c>
      <c r="C110" s="5" t="str">
        <f>"冯才颜"</f>
        <v>冯才颜</v>
      </c>
      <c r="D110" s="5" t="str">
        <f t="shared" si="4"/>
        <v>女</v>
      </c>
      <c r="E110" s="5" t="s">
        <v>12</v>
      </c>
    </row>
    <row r="111" customHeight="1" spans="1:5">
      <c r="A111" s="5">
        <v>109</v>
      </c>
      <c r="B111" s="5" t="s">
        <v>11</v>
      </c>
      <c r="C111" s="5" t="str">
        <f>"吴乾弘"</f>
        <v>吴乾弘</v>
      </c>
      <c r="D111" s="5" t="str">
        <f>"男"</f>
        <v>男</v>
      </c>
      <c r="E111" s="5" t="s">
        <v>12</v>
      </c>
    </row>
    <row r="112" customHeight="1" spans="1:5">
      <c r="A112" s="5">
        <v>110</v>
      </c>
      <c r="B112" s="5" t="s">
        <v>11</v>
      </c>
      <c r="C112" s="5" t="str">
        <f>"梁锦"</f>
        <v>梁锦</v>
      </c>
      <c r="D112" s="5" t="str">
        <f t="shared" ref="D112:D157" si="5">"女"</f>
        <v>女</v>
      </c>
      <c r="E112" s="5" t="s">
        <v>12</v>
      </c>
    </row>
    <row r="113" customHeight="1" spans="1:5">
      <c r="A113" s="5">
        <v>111</v>
      </c>
      <c r="B113" s="5" t="s">
        <v>11</v>
      </c>
      <c r="C113" s="5" t="str">
        <f>"卢健瞳"</f>
        <v>卢健瞳</v>
      </c>
      <c r="D113" s="5" t="str">
        <f t="shared" si="5"/>
        <v>女</v>
      </c>
      <c r="E113" s="5" t="s">
        <v>12</v>
      </c>
    </row>
    <row r="114" customHeight="1" spans="1:5">
      <c r="A114" s="5">
        <v>112</v>
      </c>
      <c r="B114" s="5" t="s">
        <v>11</v>
      </c>
      <c r="C114" s="5" t="str">
        <f>"程芬"</f>
        <v>程芬</v>
      </c>
      <c r="D114" s="5" t="str">
        <f t="shared" si="5"/>
        <v>女</v>
      </c>
      <c r="E114" s="5" t="s">
        <v>12</v>
      </c>
    </row>
    <row r="115" customHeight="1" spans="1:5">
      <c r="A115" s="5">
        <v>113</v>
      </c>
      <c r="B115" s="5" t="s">
        <v>11</v>
      </c>
      <c r="C115" s="5" t="str">
        <f>"黄丹和"</f>
        <v>黄丹和</v>
      </c>
      <c r="D115" s="5" t="str">
        <f t="shared" si="5"/>
        <v>女</v>
      </c>
      <c r="E115" s="5" t="s">
        <v>12</v>
      </c>
    </row>
    <row r="116" customHeight="1" spans="1:5">
      <c r="A116" s="5">
        <v>114</v>
      </c>
      <c r="B116" s="5" t="s">
        <v>11</v>
      </c>
      <c r="C116" s="5" t="str">
        <f>"李秋焕"</f>
        <v>李秋焕</v>
      </c>
      <c r="D116" s="5" t="str">
        <f t="shared" si="5"/>
        <v>女</v>
      </c>
      <c r="E116" s="5" t="s">
        <v>12</v>
      </c>
    </row>
    <row r="117" customHeight="1" spans="1:5">
      <c r="A117" s="5">
        <v>115</v>
      </c>
      <c r="B117" s="5" t="s">
        <v>11</v>
      </c>
      <c r="C117" s="5" t="str">
        <f>"吴英月"</f>
        <v>吴英月</v>
      </c>
      <c r="D117" s="5" t="str">
        <f t="shared" si="5"/>
        <v>女</v>
      </c>
      <c r="E117" s="5" t="s">
        <v>12</v>
      </c>
    </row>
    <row r="118" customHeight="1" spans="1:5">
      <c r="A118" s="5">
        <v>116</v>
      </c>
      <c r="B118" s="5" t="s">
        <v>11</v>
      </c>
      <c r="C118" s="5" t="str">
        <f>"陈小娟"</f>
        <v>陈小娟</v>
      </c>
      <c r="D118" s="5" t="str">
        <f t="shared" si="5"/>
        <v>女</v>
      </c>
      <c r="E118" s="5" t="s">
        <v>12</v>
      </c>
    </row>
    <row r="119" customHeight="1" spans="1:5">
      <c r="A119" s="5">
        <v>117</v>
      </c>
      <c r="B119" s="5" t="s">
        <v>11</v>
      </c>
      <c r="C119" s="5" t="str">
        <f>"温小英"</f>
        <v>温小英</v>
      </c>
      <c r="D119" s="5" t="str">
        <f t="shared" si="5"/>
        <v>女</v>
      </c>
      <c r="E119" s="5" t="s">
        <v>12</v>
      </c>
    </row>
    <row r="120" customHeight="1" spans="1:5">
      <c r="A120" s="5">
        <v>118</v>
      </c>
      <c r="B120" s="5" t="s">
        <v>11</v>
      </c>
      <c r="C120" s="5" t="str">
        <f>"黄彩红"</f>
        <v>黄彩红</v>
      </c>
      <c r="D120" s="5" t="str">
        <f t="shared" si="5"/>
        <v>女</v>
      </c>
      <c r="E120" s="5" t="s">
        <v>12</v>
      </c>
    </row>
    <row r="121" customHeight="1" spans="1:5">
      <c r="A121" s="5">
        <v>119</v>
      </c>
      <c r="B121" s="5" t="s">
        <v>11</v>
      </c>
      <c r="C121" s="5" t="str">
        <f>"高小穗"</f>
        <v>高小穗</v>
      </c>
      <c r="D121" s="5" t="str">
        <f t="shared" si="5"/>
        <v>女</v>
      </c>
      <c r="E121" s="5" t="s">
        <v>12</v>
      </c>
    </row>
    <row r="122" customHeight="1" spans="1:5">
      <c r="A122" s="5">
        <v>120</v>
      </c>
      <c r="B122" s="5" t="s">
        <v>11</v>
      </c>
      <c r="C122" s="5" t="str">
        <f>"张妙"</f>
        <v>张妙</v>
      </c>
      <c r="D122" s="5" t="str">
        <f t="shared" si="5"/>
        <v>女</v>
      </c>
      <c r="E122" s="5" t="s">
        <v>12</v>
      </c>
    </row>
    <row r="123" customHeight="1" spans="1:5">
      <c r="A123" s="5">
        <v>121</v>
      </c>
      <c r="B123" s="5" t="s">
        <v>11</v>
      </c>
      <c r="C123" s="5" t="str">
        <f>"吴菁"</f>
        <v>吴菁</v>
      </c>
      <c r="D123" s="5" t="str">
        <f t="shared" si="5"/>
        <v>女</v>
      </c>
      <c r="E123" s="5" t="s">
        <v>12</v>
      </c>
    </row>
    <row r="124" customHeight="1" spans="1:5">
      <c r="A124" s="5">
        <v>122</v>
      </c>
      <c r="B124" s="5" t="s">
        <v>11</v>
      </c>
      <c r="C124" s="5" t="str">
        <f>"洪丽红"</f>
        <v>洪丽红</v>
      </c>
      <c r="D124" s="5" t="str">
        <f t="shared" si="5"/>
        <v>女</v>
      </c>
      <c r="E124" s="5" t="s">
        <v>12</v>
      </c>
    </row>
    <row r="125" customHeight="1" spans="1:5">
      <c r="A125" s="5">
        <v>123</v>
      </c>
      <c r="B125" s="5" t="s">
        <v>11</v>
      </c>
      <c r="C125" s="5" t="str">
        <f>"薛桂带"</f>
        <v>薛桂带</v>
      </c>
      <c r="D125" s="5" t="str">
        <f t="shared" si="5"/>
        <v>女</v>
      </c>
      <c r="E125" s="5" t="s">
        <v>12</v>
      </c>
    </row>
    <row r="126" customHeight="1" spans="1:5">
      <c r="A126" s="5">
        <v>124</v>
      </c>
      <c r="B126" s="5" t="s">
        <v>11</v>
      </c>
      <c r="C126" s="5" t="str">
        <f>"吴云"</f>
        <v>吴云</v>
      </c>
      <c r="D126" s="5" t="str">
        <f t="shared" si="5"/>
        <v>女</v>
      </c>
      <c r="E126" s="5" t="s">
        <v>12</v>
      </c>
    </row>
    <row r="127" customHeight="1" spans="1:5">
      <c r="A127" s="5">
        <v>125</v>
      </c>
      <c r="B127" s="5" t="s">
        <v>11</v>
      </c>
      <c r="C127" s="5" t="str">
        <f>"符玉娘"</f>
        <v>符玉娘</v>
      </c>
      <c r="D127" s="5" t="str">
        <f t="shared" si="5"/>
        <v>女</v>
      </c>
      <c r="E127" s="5" t="s">
        <v>12</v>
      </c>
    </row>
    <row r="128" customHeight="1" spans="1:5">
      <c r="A128" s="5">
        <v>126</v>
      </c>
      <c r="B128" s="5" t="s">
        <v>11</v>
      </c>
      <c r="C128" s="5" t="str">
        <f>"黄福萍"</f>
        <v>黄福萍</v>
      </c>
      <c r="D128" s="5" t="str">
        <f t="shared" si="5"/>
        <v>女</v>
      </c>
      <c r="E128" s="5" t="s">
        <v>12</v>
      </c>
    </row>
    <row r="129" customHeight="1" spans="1:5">
      <c r="A129" s="5">
        <v>127</v>
      </c>
      <c r="B129" s="5" t="s">
        <v>11</v>
      </c>
      <c r="C129" s="5" t="str">
        <f>"林珠珠"</f>
        <v>林珠珠</v>
      </c>
      <c r="D129" s="5" t="str">
        <f t="shared" si="5"/>
        <v>女</v>
      </c>
      <c r="E129" s="5" t="s">
        <v>12</v>
      </c>
    </row>
    <row r="130" customHeight="1" spans="1:5">
      <c r="A130" s="5">
        <v>128</v>
      </c>
      <c r="B130" s="5" t="s">
        <v>11</v>
      </c>
      <c r="C130" s="5" t="str">
        <f>"吴泽姣"</f>
        <v>吴泽姣</v>
      </c>
      <c r="D130" s="5" t="str">
        <f t="shared" si="5"/>
        <v>女</v>
      </c>
      <c r="E130" s="5" t="s">
        <v>12</v>
      </c>
    </row>
    <row r="131" customHeight="1" spans="1:5">
      <c r="A131" s="5">
        <v>129</v>
      </c>
      <c r="B131" s="5" t="s">
        <v>11</v>
      </c>
      <c r="C131" s="5" t="str">
        <f>"叶芷苗"</f>
        <v>叶芷苗</v>
      </c>
      <c r="D131" s="5" t="str">
        <f t="shared" si="5"/>
        <v>女</v>
      </c>
      <c r="E131" s="5" t="s">
        <v>12</v>
      </c>
    </row>
    <row r="132" customHeight="1" spans="1:5">
      <c r="A132" s="5">
        <v>130</v>
      </c>
      <c r="B132" s="5" t="s">
        <v>11</v>
      </c>
      <c r="C132" s="5" t="str">
        <f>"黎阿娇"</f>
        <v>黎阿娇</v>
      </c>
      <c r="D132" s="5" t="str">
        <f t="shared" si="5"/>
        <v>女</v>
      </c>
      <c r="E132" s="5" t="s">
        <v>12</v>
      </c>
    </row>
    <row r="133" customHeight="1" spans="1:5">
      <c r="A133" s="5">
        <v>131</v>
      </c>
      <c r="B133" s="5" t="s">
        <v>11</v>
      </c>
      <c r="C133" s="5" t="str">
        <f>"陈姑梅"</f>
        <v>陈姑梅</v>
      </c>
      <c r="D133" s="5" t="str">
        <f t="shared" si="5"/>
        <v>女</v>
      </c>
      <c r="E133" s="5" t="s">
        <v>12</v>
      </c>
    </row>
    <row r="134" customHeight="1" spans="1:5">
      <c r="A134" s="5">
        <v>132</v>
      </c>
      <c r="B134" s="5" t="s">
        <v>11</v>
      </c>
      <c r="C134" s="5" t="str">
        <f>"麦代乾"</f>
        <v>麦代乾</v>
      </c>
      <c r="D134" s="5" t="str">
        <f t="shared" si="5"/>
        <v>女</v>
      </c>
      <c r="E134" s="5" t="s">
        <v>12</v>
      </c>
    </row>
    <row r="135" customHeight="1" spans="1:5">
      <c r="A135" s="5">
        <v>133</v>
      </c>
      <c r="B135" s="5" t="s">
        <v>11</v>
      </c>
      <c r="C135" s="5" t="str">
        <f>"毛斐"</f>
        <v>毛斐</v>
      </c>
      <c r="D135" s="5" t="str">
        <f t="shared" si="5"/>
        <v>女</v>
      </c>
      <c r="E135" s="5" t="s">
        <v>12</v>
      </c>
    </row>
    <row r="136" customHeight="1" spans="1:5">
      <c r="A136" s="5">
        <v>134</v>
      </c>
      <c r="B136" s="5" t="s">
        <v>11</v>
      </c>
      <c r="C136" s="5" t="str">
        <f>"梁春苗"</f>
        <v>梁春苗</v>
      </c>
      <c r="D136" s="5" t="str">
        <f t="shared" si="5"/>
        <v>女</v>
      </c>
      <c r="E136" s="5" t="s">
        <v>12</v>
      </c>
    </row>
    <row r="137" customHeight="1" spans="1:5">
      <c r="A137" s="5">
        <v>135</v>
      </c>
      <c r="B137" s="5" t="s">
        <v>11</v>
      </c>
      <c r="C137" s="5" t="str">
        <f>"符丽婷"</f>
        <v>符丽婷</v>
      </c>
      <c r="D137" s="5" t="str">
        <f t="shared" si="5"/>
        <v>女</v>
      </c>
      <c r="E137" s="5" t="s">
        <v>12</v>
      </c>
    </row>
    <row r="138" customHeight="1" spans="1:5">
      <c r="A138" s="5">
        <v>136</v>
      </c>
      <c r="B138" s="5" t="s">
        <v>11</v>
      </c>
      <c r="C138" s="5" t="str">
        <f>"吴琳"</f>
        <v>吴琳</v>
      </c>
      <c r="D138" s="5" t="str">
        <f t="shared" si="5"/>
        <v>女</v>
      </c>
      <c r="E138" s="5" t="s">
        <v>12</v>
      </c>
    </row>
    <row r="139" customHeight="1" spans="1:5">
      <c r="A139" s="5">
        <v>137</v>
      </c>
      <c r="B139" s="5" t="s">
        <v>11</v>
      </c>
      <c r="C139" s="5" t="str">
        <f>"张少玲"</f>
        <v>张少玲</v>
      </c>
      <c r="D139" s="5" t="str">
        <f t="shared" si="5"/>
        <v>女</v>
      </c>
      <c r="E139" s="5" t="s">
        <v>12</v>
      </c>
    </row>
    <row r="140" customHeight="1" spans="1:5">
      <c r="A140" s="5">
        <v>138</v>
      </c>
      <c r="B140" s="5" t="s">
        <v>11</v>
      </c>
      <c r="C140" s="5" t="str">
        <f>"邱春梅"</f>
        <v>邱春梅</v>
      </c>
      <c r="D140" s="5" t="str">
        <f t="shared" si="5"/>
        <v>女</v>
      </c>
      <c r="E140" s="5" t="s">
        <v>12</v>
      </c>
    </row>
    <row r="141" customHeight="1" spans="1:5">
      <c r="A141" s="5">
        <v>139</v>
      </c>
      <c r="B141" s="5" t="s">
        <v>11</v>
      </c>
      <c r="C141" s="5" t="str">
        <f>"符妹丽"</f>
        <v>符妹丽</v>
      </c>
      <c r="D141" s="5" t="str">
        <f t="shared" si="5"/>
        <v>女</v>
      </c>
      <c r="E141" s="5" t="s">
        <v>12</v>
      </c>
    </row>
    <row r="142" customHeight="1" spans="1:5">
      <c r="A142" s="5">
        <v>140</v>
      </c>
      <c r="B142" s="5" t="s">
        <v>11</v>
      </c>
      <c r="C142" s="5" t="str">
        <f>"邱丽翔"</f>
        <v>邱丽翔</v>
      </c>
      <c r="D142" s="5" t="str">
        <f t="shared" si="5"/>
        <v>女</v>
      </c>
      <c r="E142" s="5" t="s">
        <v>12</v>
      </c>
    </row>
    <row r="143" customHeight="1" spans="1:5">
      <c r="A143" s="5">
        <v>141</v>
      </c>
      <c r="B143" s="5" t="s">
        <v>11</v>
      </c>
      <c r="C143" s="5" t="str">
        <f>"羊长芳"</f>
        <v>羊长芳</v>
      </c>
      <c r="D143" s="5" t="str">
        <f t="shared" si="5"/>
        <v>女</v>
      </c>
      <c r="E143" s="5" t="s">
        <v>12</v>
      </c>
    </row>
    <row r="144" customHeight="1" spans="1:5">
      <c r="A144" s="5">
        <v>142</v>
      </c>
      <c r="B144" s="5" t="s">
        <v>11</v>
      </c>
      <c r="C144" s="5" t="str">
        <f>"罗敏"</f>
        <v>罗敏</v>
      </c>
      <c r="D144" s="5" t="str">
        <f t="shared" si="5"/>
        <v>女</v>
      </c>
      <c r="E144" s="5" t="s">
        <v>12</v>
      </c>
    </row>
    <row r="145" customHeight="1" spans="1:5">
      <c r="A145" s="5">
        <v>143</v>
      </c>
      <c r="B145" s="5" t="s">
        <v>11</v>
      </c>
      <c r="C145" s="5" t="str">
        <f>"杨丽嘉"</f>
        <v>杨丽嘉</v>
      </c>
      <c r="D145" s="5" t="str">
        <f t="shared" si="5"/>
        <v>女</v>
      </c>
      <c r="E145" s="5" t="s">
        <v>12</v>
      </c>
    </row>
    <row r="146" customHeight="1" spans="1:5">
      <c r="A146" s="5">
        <v>144</v>
      </c>
      <c r="B146" s="5" t="s">
        <v>11</v>
      </c>
      <c r="C146" s="5" t="str">
        <f>"钟春霞"</f>
        <v>钟春霞</v>
      </c>
      <c r="D146" s="5" t="str">
        <f t="shared" si="5"/>
        <v>女</v>
      </c>
      <c r="E146" s="5" t="s">
        <v>12</v>
      </c>
    </row>
    <row r="147" customHeight="1" spans="1:5">
      <c r="A147" s="5">
        <v>145</v>
      </c>
      <c r="B147" s="5" t="s">
        <v>11</v>
      </c>
      <c r="C147" s="5" t="str">
        <f>"谭小梅"</f>
        <v>谭小梅</v>
      </c>
      <c r="D147" s="5" t="str">
        <f t="shared" si="5"/>
        <v>女</v>
      </c>
      <c r="E147" s="5" t="s">
        <v>12</v>
      </c>
    </row>
    <row r="148" customHeight="1" spans="1:5">
      <c r="A148" s="5">
        <v>146</v>
      </c>
      <c r="B148" s="5" t="s">
        <v>11</v>
      </c>
      <c r="C148" s="5" t="str">
        <f>"王誉蓉"</f>
        <v>王誉蓉</v>
      </c>
      <c r="D148" s="5" t="str">
        <f t="shared" si="5"/>
        <v>女</v>
      </c>
      <c r="E148" s="5" t="s">
        <v>12</v>
      </c>
    </row>
    <row r="149" customHeight="1" spans="1:5">
      <c r="A149" s="5">
        <v>147</v>
      </c>
      <c r="B149" s="5" t="s">
        <v>11</v>
      </c>
      <c r="C149" s="5" t="str">
        <f>"唐月玲"</f>
        <v>唐月玲</v>
      </c>
      <c r="D149" s="5" t="str">
        <f t="shared" si="5"/>
        <v>女</v>
      </c>
      <c r="E149" s="5" t="s">
        <v>12</v>
      </c>
    </row>
    <row r="150" customHeight="1" spans="1:5">
      <c r="A150" s="5">
        <v>148</v>
      </c>
      <c r="B150" s="5" t="s">
        <v>11</v>
      </c>
      <c r="C150" s="5" t="str">
        <f>"何秀姬"</f>
        <v>何秀姬</v>
      </c>
      <c r="D150" s="5" t="str">
        <f t="shared" si="5"/>
        <v>女</v>
      </c>
      <c r="E150" s="5" t="s">
        <v>12</v>
      </c>
    </row>
    <row r="151" customHeight="1" spans="1:5">
      <c r="A151" s="5">
        <v>149</v>
      </c>
      <c r="B151" s="5" t="s">
        <v>11</v>
      </c>
      <c r="C151" s="5" t="str">
        <f>"钟王芳"</f>
        <v>钟王芳</v>
      </c>
      <c r="D151" s="5" t="str">
        <f t="shared" si="5"/>
        <v>女</v>
      </c>
      <c r="E151" s="5" t="s">
        <v>12</v>
      </c>
    </row>
    <row r="152" customHeight="1" spans="1:5">
      <c r="A152" s="5">
        <v>150</v>
      </c>
      <c r="B152" s="5" t="s">
        <v>11</v>
      </c>
      <c r="C152" s="5" t="str">
        <f>"王金桂"</f>
        <v>王金桂</v>
      </c>
      <c r="D152" s="5" t="str">
        <f t="shared" si="5"/>
        <v>女</v>
      </c>
      <c r="E152" s="5" t="s">
        <v>12</v>
      </c>
    </row>
    <row r="153" customHeight="1" spans="1:5">
      <c r="A153" s="5">
        <v>151</v>
      </c>
      <c r="B153" s="5" t="s">
        <v>11</v>
      </c>
      <c r="C153" s="5" t="str">
        <f>"高秀佼"</f>
        <v>高秀佼</v>
      </c>
      <c r="D153" s="5" t="str">
        <f t="shared" si="5"/>
        <v>女</v>
      </c>
      <c r="E153" s="5" t="s">
        <v>12</v>
      </c>
    </row>
    <row r="154" customHeight="1" spans="1:5">
      <c r="A154" s="5">
        <v>152</v>
      </c>
      <c r="B154" s="5" t="s">
        <v>11</v>
      </c>
      <c r="C154" s="5" t="str">
        <f>"盆阿连"</f>
        <v>盆阿连</v>
      </c>
      <c r="D154" s="5" t="str">
        <f t="shared" si="5"/>
        <v>女</v>
      </c>
      <c r="E154" s="5" t="s">
        <v>12</v>
      </c>
    </row>
    <row r="155" customHeight="1" spans="1:5">
      <c r="A155" s="5">
        <v>153</v>
      </c>
      <c r="B155" s="5" t="s">
        <v>11</v>
      </c>
      <c r="C155" s="5" t="str">
        <f>"蔡仁曼"</f>
        <v>蔡仁曼</v>
      </c>
      <c r="D155" s="5" t="str">
        <f t="shared" si="5"/>
        <v>女</v>
      </c>
      <c r="E155" s="5" t="s">
        <v>12</v>
      </c>
    </row>
    <row r="156" customHeight="1" spans="1:5">
      <c r="A156" s="5">
        <v>154</v>
      </c>
      <c r="B156" s="5" t="s">
        <v>11</v>
      </c>
      <c r="C156" s="5" t="str">
        <f>"羊莲莉"</f>
        <v>羊莲莉</v>
      </c>
      <c r="D156" s="5" t="str">
        <f t="shared" si="5"/>
        <v>女</v>
      </c>
      <c r="E156" s="5" t="s">
        <v>12</v>
      </c>
    </row>
    <row r="157" customHeight="1" spans="1:5">
      <c r="A157" s="5">
        <v>155</v>
      </c>
      <c r="B157" s="5" t="s">
        <v>11</v>
      </c>
      <c r="C157" s="5" t="str">
        <f>"陈小玉"</f>
        <v>陈小玉</v>
      </c>
      <c r="D157" s="5" t="str">
        <f t="shared" si="5"/>
        <v>女</v>
      </c>
      <c r="E157" s="5" t="s">
        <v>12</v>
      </c>
    </row>
    <row r="158" customHeight="1" spans="1:5">
      <c r="A158" s="5">
        <v>156</v>
      </c>
      <c r="B158" s="5" t="s">
        <v>11</v>
      </c>
      <c r="C158" s="5" t="str">
        <f>"林方玉"</f>
        <v>林方玉</v>
      </c>
      <c r="D158" s="5" t="str">
        <f>"男"</f>
        <v>男</v>
      </c>
      <c r="E158" s="5" t="s">
        <v>12</v>
      </c>
    </row>
    <row r="159" customHeight="1" spans="1:5">
      <c r="A159" s="5">
        <v>157</v>
      </c>
      <c r="B159" s="5" t="s">
        <v>11</v>
      </c>
      <c r="C159" s="5" t="str">
        <f>"麦永怀"</f>
        <v>麦永怀</v>
      </c>
      <c r="D159" s="5" t="str">
        <f>"男"</f>
        <v>男</v>
      </c>
      <c r="E159" s="5" t="s">
        <v>12</v>
      </c>
    </row>
    <row r="160" customHeight="1" spans="1:5">
      <c r="A160" s="5">
        <v>158</v>
      </c>
      <c r="B160" s="5" t="s">
        <v>11</v>
      </c>
      <c r="C160" s="5" t="str">
        <f>"王馥芸"</f>
        <v>王馥芸</v>
      </c>
      <c r="D160" s="5" t="str">
        <f t="shared" ref="D160:D223" si="6">"女"</f>
        <v>女</v>
      </c>
      <c r="E160" s="5" t="s">
        <v>12</v>
      </c>
    </row>
    <row r="161" customHeight="1" spans="1:5">
      <c r="A161" s="5">
        <v>159</v>
      </c>
      <c r="B161" s="5" t="s">
        <v>11</v>
      </c>
      <c r="C161" s="5" t="str">
        <f>"黄倩"</f>
        <v>黄倩</v>
      </c>
      <c r="D161" s="5" t="str">
        <f t="shared" si="6"/>
        <v>女</v>
      </c>
      <c r="E161" s="5" t="s">
        <v>12</v>
      </c>
    </row>
    <row r="162" customHeight="1" spans="1:5">
      <c r="A162" s="5">
        <v>160</v>
      </c>
      <c r="B162" s="5" t="s">
        <v>11</v>
      </c>
      <c r="C162" s="5" t="str">
        <f>"李殿丽"</f>
        <v>李殿丽</v>
      </c>
      <c r="D162" s="5" t="str">
        <f t="shared" si="6"/>
        <v>女</v>
      </c>
      <c r="E162" s="5" t="s">
        <v>12</v>
      </c>
    </row>
    <row r="163" customHeight="1" spans="1:5">
      <c r="A163" s="5">
        <v>161</v>
      </c>
      <c r="B163" s="5" t="s">
        <v>11</v>
      </c>
      <c r="C163" s="5" t="str">
        <f>"陈玉兰"</f>
        <v>陈玉兰</v>
      </c>
      <c r="D163" s="5" t="str">
        <f t="shared" si="6"/>
        <v>女</v>
      </c>
      <c r="E163" s="5" t="s">
        <v>12</v>
      </c>
    </row>
    <row r="164" customHeight="1" spans="1:5">
      <c r="A164" s="5">
        <v>162</v>
      </c>
      <c r="B164" s="5" t="s">
        <v>11</v>
      </c>
      <c r="C164" s="5" t="str">
        <f>"韦健秋"</f>
        <v>韦健秋</v>
      </c>
      <c r="D164" s="5" t="str">
        <f t="shared" si="6"/>
        <v>女</v>
      </c>
      <c r="E164" s="5" t="s">
        <v>12</v>
      </c>
    </row>
    <row r="165" customHeight="1" spans="1:5">
      <c r="A165" s="5">
        <v>163</v>
      </c>
      <c r="B165" s="5" t="s">
        <v>11</v>
      </c>
      <c r="C165" s="5" t="str">
        <f>"张燕"</f>
        <v>张燕</v>
      </c>
      <c r="D165" s="5" t="str">
        <f t="shared" si="6"/>
        <v>女</v>
      </c>
      <c r="E165" s="5" t="s">
        <v>12</v>
      </c>
    </row>
    <row r="166" customHeight="1" spans="1:5">
      <c r="A166" s="5">
        <v>164</v>
      </c>
      <c r="B166" s="5" t="s">
        <v>11</v>
      </c>
      <c r="C166" s="5" t="str">
        <f>"蔡月燕"</f>
        <v>蔡月燕</v>
      </c>
      <c r="D166" s="5" t="str">
        <f t="shared" si="6"/>
        <v>女</v>
      </c>
      <c r="E166" s="5" t="s">
        <v>12</v>
      </c>
    </row>
    <row r="167" customHeight="1" spans="1:5">
      <c r="A167" s="5">
        <v>165</v>
      </c>
      <c r="B167" s="5" t="s">
        <v>11</v>
      </c>
      <c r="C167" s="5" t="str">
        <f>"陈爱丽"</f>
        <v>陈爱丽</v>
      </c>
      <c r="D167" s="5" t="str">
        <f t="shared" si="6"/>
        <v>女</v>
      </c>
      <c r="E167" s="5" t="s">
        <v>12</v>
      </c>
    </row>
    <row r="168" customHeight="1" spans="1:5">
      <c r="A168" s="5">
        <v>166</v>
      </c>
      <c r="B168" s="5" t="s">
        <v>11</v>
      </c>
      <c r="C168" s="5" t="str">
        <f>"陈志美"</f>
        <v>陈志美</v>
      </c>
      <c r="D168" s="5" t="str">
        <f t="shared" si="6"/>
        <v>女</v>
      </c>
      <c r="E168" s="5" t="s">
        <v>12</v>
      </c>
    </row>
    <row r="169" customHeight="1" spans="1:5">
      <c r="A169" s="5">
        <v>167</v>
      </c>
      <c r="B169" s="5" t="s">
        <v>11</v>
      </c>
      <c r="C169" s="5" t="str">
        <f>"朱美丽"</f>
        <v>朱美丽</v>
      </c>
      <c r="D169" s="5" t="str">
        <f t="shared" si="6"/>
        <v>女</v>
      </c>
      <c r="E169" s="5" t="s">
        <v>12</v>
      </c>
    </row>
    <row r="170" customHeight="1" spans="1:5">
      <c r="A170" s="5">
        <v>168</v>
      </c>
      <c r="B170" s="5" t="s">
        <v>11</v>
      </c>
      <c r="C170" s="5" t="str">
        <f>"甘金婷"</f>
        <v>甘金婷</v>
      </c>
      <c r="D170" s="5" t="str">
        <f t="shared" si="6"/>
        <v>女</v>
      </c>
      <c r="E170" s="5" t="s">
        <v>12</v>
      </c>
    </row>
    <row r="171" customHeight="1" spans="1:5">
      <c r="A171" s="5">
        <v>169</v>
      </c>
      <c r="B171" s="5" t="s">
        <v>11</v>
      </c>
      <c r="C171" s="5" t="str">
        <f>"王能"</f>
        <v>王能</v>
      </c>
      <c r="D171" s="5" t="str">
        <f t="shared" si="6"/>
        <v>女</v>
      </c>
      <c r="E171" s="5" t="s">
        <v>12</v>
      </c>
    </row>
    <row r="172" customHeight="1" spans="1:5">
      <c r="A172" s="5">
        <v>170</v>
      </c>
      <c r="B172" s="5" t="s">
        <v>11</v>
      </c>
      <c r="C172" s="5" t="str">
        <f>"林如芳"</f>
        <v>林如芳</v>
      </c>
      <c r="D172" s="5" t="str">
        <f t="shared" si="6"/>
        <v>女</v>
      </c>
      <c r="E172" s="5" t="s">
        <v>12</v>
      </c>
    </row>
    <row r="173" customHeight="1" spans="1:5">
      <c r="A173" s="5">
        <v>171</v>
      </c>
      <c r="B173" s="5" t="s">
        <v>11</v>
      </c>
      <c r="C173" s="5" t="str">
        <f>"赵明英"</f>
        <v>赵明英</v>
      </c>
      <c r="D173" s="5" t="str">
        <f t="shared" si="6"/>
        <v>女</v>
      </c>
      <c r="E173" s="5" t="s">
        <v>12</v>
      </c>
    </row>
    <row r="174" customHeight="1" spans="1:5">
      <c r="A174" s="5">
        <v>172</v>
      </c>
      <c r="B174" s="5" t="s">
        <v>11</v>
      </c>
      <c r="C174" s="5" t="str">
        <f>"吴春秀"</f>
        <v>吴春秀</v>
      </c>
      <c r="D174" s="5" t="str">
        <f t="shared" si="6"/>
        <v>女</v>
      </c>
      <c r="E174" s="5" t="s">
        <v>12</v>
      </c>
    </row>
    <row r="175" customHeight="1" spans="1:5">
      <c r="A175" s="5">
        <v>173</v>
      </c>
      <c r="B175" s="5" t="s">
        <v>11</v>
      </c>
      <c r="C175" s="5" t="str">
        <f>"吕夏"</f>
        <v>吕夏</v>
      </c>
      <c r="D175" s="5" t="str">
        <f t="shared" si="6"/>
        <v>女</v>
      </c>
      <c r="E175" s="5" t="s">
        <v>12</v>
      </c>
    </row>
    <row r="176" customHeight="1" spans="1:5">
      <c r="A176" s="5">
        <v>174</v>
      </c>
      <c r="B176" s="5" t="s">
        <v>11</v>
      </c>
      <c r="C176" s="5" t="str">
        <f>"陈荟妃"</f>
        <v>陈荟妃</v>
      </c>
      <c r="D176" s="5" t="str">
        <f t="shared" si="6"/>
        <v>女</v>
      </c>
      <c r="E176" s="5" t="s">
        <v>12</v>
      </c>
    </row>
    <row r="177" customHeight="1" spans="1:5">
      <c r="A177" s="5">
        <v>175</v>
      </c>
      <c r="B177" s="5" t="s">
        <v>11</v>
      </c>
      <c r="C177" s="5" t="str">
        <f>"裴美珠"</f>
        <v>裴美珠</v>
      </c>
      <c r="D177" s="5" t="str">
        <f t="shared" si="6"/>
        <v>女</v>
      </c>
      <c r="E177" s="5" t="s">
        <v>12</v>
      </c>
    </row>
    <row r="178" customHeight="1" spans="1:5">
      <c r="A178" s="5">
        <v>176</v>
      </c>
      <c r="B178" s="5" t="s">
        <v>11</v>
      </c>
      <c r="C178" s="5" t="str">
        <f>"邢春柳"</f>
        <v>邢春柳</v>
      </c>
      <c r="D178" s="5" t="str">
        <f t="shared" si="6"/>
        <v>女</v>
      </c>
      <c r="E178" s="5" t="s">
        <v>12</v>
      </c>
    </row>
    <row r="179" customHeight="1" spans="1:5">
      <c r="A179" s="5">
        <v>177</v>
      </c>
      <c r="B179" s="5" t="s">
        <v>11</v>
      </c>
      <c r="C179" s="5" t="str">
        <f>"黎晶晶"</f>
        <v>黎晶晶</v>
      </c>
      <c r="D179" s="5" t="str">
        <f t="shared" si="6"/>
        <v>女</v>
      </c>
      <c r="E179" s="5" t="s">
        <v>12</v>
      </c>
    </row>
    <row r="180" customHeight="1" spans="1:5">
      <c r="A180" s="5">
        <v>178</v>
      </c>
      <c r="B180" s="5" t="s">
        <v>11</v>
      </c>
      <c r="C180" s="5" t="str">
        <f>"谢慧锦"</f>
        <v>谢慧锦</v>
      </c>
      <c r="D180" s="5" t="str">
        <f t="shared" si="6"/>
        <v>女</v>
      </c>
      <c r="E180" s="5" t="s">
        <v>12</v>
      </c>
    </row>
    <row r="181" customHeight="1" spans="1:5">
      <c r="A181" s="5">
        <v>179</v>
      </c>
      <c r="B181" s="5" t="s">
        <v>11</v>
      </c>
      <c r="C181" s="5" t="str">
        <f>"陈娇丽"</f>
        <v>陈娇丽</v>
      </c>
      <c r="D181" s="5" t="str">
        <f t="shared" si="6"/>
        <v>女</v>
      </c>
      <c r="E181" s="5" t="s">
        <v>12</v>
      </c>
    </row>
    <row r="182" customHeight="1" spans="1:5">
      <c r="A182" s="5">
        <v>180</v>
      </c>
      <c r="B182" s="5" t="s">
        <v>11</v>
      </c>
      <c r="C182" s="5" t="str">
        <f>"邢巧云"</f>
        <v>邢巧云</v>
      </c>
      <c r="D182" s="5" t="str">
        <f t="shared" si="6"/>
        <v>女</v>
      </c>
      <c r="E182" s="5" t="s">
        <v>12</v>
      </c>
    </row>
    <row r="183" customHeight="1" spans="1:5">
      <c r="A183" s="5">
        <v>181</v>
      </c>
      <c r="B183" s="5" t="s">
        <v>11</v>
      </c>
      <c r="C183" s="5" t="str">
        <f>"陈莹"</f>
        <v>陈莹</v>
      </c>
      <c r="D183" s="5" t="str">
        <f t="shared" si="6"/>
        <v>女</v>
      </c>
      <c r="E183" s="5" t="s">
        <v>12</v>
      </c>
    </row>
    <row r="184" customHeight="1" spans="1:5">
      <c r="A184" s="5">
        <v>182</v>
      </c>
      <c r="B184" s="5" t="s">
        <v>11</v>
      </c>
      <c r="C184" s="5" t="str">
        <f>"陈雪珠"</f>
        <v>陈雪珠</v>
      </c>
      <c r="D184" s="5" t="str">
        <f t="shared" si="6"/>
        <v>女</v>
      </c>
      <c r="E184" s="5" t="s">
        <v>12</v>
      </c>
    </row>
    <row r="185" customHeight="1" spans="1:5">
      <c r="A185" s="5">
        <v>183</v>
      </c>
      <c r="B185" s="5" t="s">
        <v>11</v>
      </c>
      <c r="C185" s="5" t="str">
        <f>"王冬美"</f>
        <v>王冬美</v>
      </c>
      <c r="D185" s="5" t="str">
        <f t="shared" si="6"/>
        <v>女</v>
      </c>
      <c r="E185" s="5" t="s">
        <v>12</v>
      </c>
    </row>
    <row r="186" customHeight="1" spans="1:5">
      <c r="A186" s="5">
        <v>184</v>
      </c>
      <c r="B186" s="5" t="s">
        <v>11</v>
      </c>
      <c r="C186" s="5" t="str">
        <f>"王晴"</f>
        <v>王晴</v>
      </c>
      <c r="D186" s="5" t="str">
        <f t="shared" si="6"/>
        <v>女</v>
      </c>
      <c r="E186" s="5" t="s">
        <v>12</v>
      </c>
    </row>
    <row r="187" customHeight="1" spans="1:5">
      <c r="A187" s="5">
        <v>185</v>
      </c>
      <c r="B187" s="5" t="s">
        <v>11</v>
      </c>
      <c r="C187" s="5" t="str">
        <f>"陈丽娜"</f>
        <v>陈丽娜</v>
      </c>
      <c r="D187" s="5" t="str">
        <f t="shared" si="6"/>
        <v>女</v>
      </c>
      <c r="E187" s="5" t="s">
        <v>12</v>
      </c>
    </row>
    <row r="188" customHeight="1" spans="1:5">
      <c r="A188" s="5">
        <v>186</v>
      </c>
      <c r="B188" s="5" t="s">
        <v>11</v>
      </c>
      <c r="C188" s="5" t="str">
        <f>"赵彩丹"</f>
        <v>赵彩丹</v>
      </c>
      <c r="D188" s="5" t="str">
        <f t="shared" si="6"/>
        <v>女</v>
      </c>
      <c r="E188" s="5" t="s">
        <v>12</v>
      </c>
    </row>
    <row r="189" customHeight="1" spans="1:5">
      <c r="A189" s="5">
        <v>187</v>
      </c>
      <c r="B189" s="5" t="s">
        <v>11</v>
      </c>
      <c r="C189" s="5" t="str">
        <f>"钟仙妍"</f>
        <v>钟仙妍</v>
      </c>
      <c r="D189" s="5" t="str">
        <f t="shared" si="6"/>
        <v>女</v>
      </c>
      <c r="E189" s="5" t="s">
        <v>12</v>
      </c>
    </row>
    <row r="190" customHeight="1" spans="1:5">
      <c r="A190" s="5">
        <v>188</v>
      </c>
      <c r="B190" s="5" t="s">
        <v>11</v>
      </c>
      <c r="C190" s="5" t="str">
        <f>"王丹蕾"</f>
        <v>王丹蕾</v>
      </c>
      <c r="D190" s="5" t="str">
        <f t="shared" si="6"/>
        <v>女</v>
      </c>
      <c r="E190" s="5" t="s">
        <v>12</v>
      </c>
    </row>
    <row r="191" customHeight="1" spans="1:5">
      <c r="A191" s="5">
        <v>189</v>
      </c>
      <c r="B191" s="5" t="s">
        <v>11</v>
      </c>
      <c r="C191" s="5" t="str">
        <f>"吴丽贞"</f>
        <v>吴丽贞</v>
      </c>
      <c r="D191" s="5" t="str">
        <f t="shared" si="6"/>
        <v>女</v>
      </c>
      <c r="E191" s="5" t="s">
        <v>12</v>
      </c>
    </row>
    <row r="192" customHeight="1" spans="1:5">
      <c r="A192" s="5">
        <v>190</v>
      </c>
      <c r="B192" s="5" t="s">
        <v>11</v>
      </c>
      <c r="C192" s="5" t="str">
        <f>"李慧玲"</f>
        <v>李慧玲</v>
      </c>
      <c r="D192" s="5" t="str">
        <f t="shared" si="6"/>
        <v>女</v>
      </c>
      <c r="E192" s="5" t="s">
        <v>12</v>
      </c>
    </row>
    <row r="193" customHeight="1" spans="1:5">
      <c r="A193" s="5">
        <v>191</v>
      </c>
      <c r="B193" s="5" t="s">
        <v>11</v>
      </c>
      <c r="C193" s="5" t="str">
        <f>"陈茵茵"</f>
        <v>陈茵茵</v>
      </c>
      <c r="D193" s="5" t="str">
        <f t="shared" si="6"/>
        <v>女</v>
      </c>
      <c r="E193" s="5" t="s">
        <v>12</v>
      </c>
    </row>
    <row r="194" customHeight="1" spans="1:5">
      <c r="A194" s="5">
        <v>192</v>
      </c>
      <c r="B194" s="5" t="s">
        <v>11</v>
      </c>
      <c r="C194" s="5" t="str">
        <f>"王美"</f>
        <v>王美</v>
      </c>
      <c r="D194" s="5" t="str">
        <f t="shared" si="6"/>
        <v>女</v>
      </c>
      <c r="E194" s="5" t="s">
        <v>12</v>
      </c>
    </row>
    <row r="195" customHeight="1" spans="1:5">
      <c r="A195" s="5">
        <v>193</v>
      </c>
      <c r="B195" s="5" t="s">
        <v>11</v>
      </c>
      <c r="C195" s="5" t="str">
        <f>"王孟"</f>
        <v>王孟</v>
      </c>
      <c r="D195" s="5" t="str">
        <f t="shared" si="6"/>
        <v>女</v>
      </c>
      <c r="E195" s="5" t="s">
        <v>12</v>
      </c>
    </row>
    <row r="196" customHeight="1" spans="1:5">
      <c r="A196" s="5">
        <v>194</v>
      </c>
      <c r="B196" s="5" t="s">
        <v>11</v>
      </c>
      <c r="C196" s="5" t="str">
        <f>"陈爱莲"</f>
        <v>陈爱莲</v>
      </c>
      <c r="D196" s="5" t="str">
        <f t="shared" si="6"/>
        <v>女</v>
      </c>
      <c r="E196" s="5" t="s">
        <v>12</v>
      </c>
    </row>
    <row r="197" customHeight="1" spans="1:5">
      <c r="A197" s="5">
        <v>195</v>
      </c>
      <c r="B197" s="5" t="s">
        <v>11</v>
      </c>
      <c r="C197" s="5" t="str">
        <f>"羊梦秋"</f>
        <v>羊梦秋</v>
      </c>
      <c r="D197" s="5" t="str">
        <f t="shared" si="6"/>
        <v>女</v>
      </c>
      <c r="E197" s="5" t="s">
        <v>12</v>
      </c>
    </row>
    <row r="198" customHeight="1" spans="1:5">
      <c r="A198" s="5">
        <v>196</v>
      </c>
      <c r="B198" s="5" t="s">
        <v>11</v>
      </c>
      <c r="C198" s="5" t="str">
        <f>"叶玉会"</f>
        <v>叶玉会</v>
      </c>
      <c r="D198" s="5" t="str">
        <f t="shared" si="6"/>
        <v>女</v>
      </c>
      <c r="E198" s="5" t="s">
        <v>12</v>
      </c>
    </row>
    <row r="199" customHeight="1" spans="1:5">
      <c r="A199" s="5">
        <v>197</v>
      </c>
      <c r="B199" s="5" t="s">
        <v>11</v>
      </c>
      <c r="C199" s="5" t="str">
        <f>"蔡娟惠"</f>
        <v>蔡娟惠</v>
      </c>
      <c r="D199" s="5" t="str">
        <f t="shared" si="6"/>
        <v>女</v>
      </c>
      <c r="E199" s="5" t="s">
        <v>12</v>
      </c>
    </row>
    <row r="200" customHeight="1" spans="1:5">
      <c r="A200" s="5">
        <v>198</v>
      </c>
      <c r="B200" s="5" t="s">
        <v>11</v>
      </c>
      <c r="C200" s="5" t="str">
        <f>"苏永丽"</f>
        <v>苏永丽</v>
      </c>
      <c r="D200" s="5" t="str">
        <f t="shared" si="6"/>
        <v>女</v>
      </c>
      <c r="E200" s="5" t="s">
        <v>12</v>
      </c>
    </row>
    <row r="201" customHeight="1" spans="1:5">
      <c r="A201" s="5">
        <v>199</v>
      </c>
      <c r="B201" s="5" t="s">
        <v>13</v>
      </c>
      <c r="C201" s="5" t="str">
        <f>"宋艳芳"</f>
        <v>宋艳芳</v>
      </c>
      <c r="D201" s="5" t="str">
        <f t="shared" si="6"/>
        <v>女</v>
      </c>
      <c r="E201" s="5" t="s">
        <v>12</v>
      </c>
    </row>
    <row r="202" customHeight="1" spans="1:5">
      <c r="A202" s="5">
        <v>200</v>
      </c>
      <c r="B202" s="5" t="s">
        <v>13</v>
      </c>
      <c r="C202" s="5" t="str">
        <f>"刘海丽"</f>
        <v>刘海丽</v>
      </c>
      <c r="D202" s="5" t="str">
        <f t="shared" si="6"/>
        <v>女</v>
      </c>
      <c r="E202" s="5" t="s">
        <v>12</v>
      </c>
    </row>
    <row r="203" customHeight="1" spans="1:5">
      <c r="A203" s="5">
        <v>201</v>
      </c>
      <c r="B203" s="5" t="s">
        <v>13</v>
      </c>
      <c r="C203" s="5" t="str">
        <f>"张儒燕"</f>
        <v>张儒燕</v>
      </c>
      <c r="D203" s="5" t="str">
        <f t="shared" si="6"/>
        <v>女</v>
      </c>
      <c r="E203" s="5" t="s">
        <v>12</v>
      </c>
    </row>
    <row r="204" customHeight="1" spans="1:5">
      <c r="A204" s="5">
        <v>202</v>
      </c>
      <c r="B204" s="5" t="s">
        <v>13</v>
      </c>
      <c r="C204" s="5" t="str">
        <f>"尹超"</f>
        <v>尹超</v>
      </c>
      <c r="D204" s="5" t="str">
        <f t="shared" si="6"/>
        <v>女</v>
      </c>
      <c r="E204" s="5" t="s">
        <v>12</v>
      </c>
    </row>
    <row r="205" customHeight="1" spans="1:5">
      <c r="A205" s="5">
        <v>203</v>
      </c>
      <c r="B205" s="5" t="s">
        <v>13</v>
      </c>
      <c r="C205" s="5" t="str">
        <f>"万宝荟"</f>
        <v>万宝荟</v>
      </c>
      <c r="D205" s="5" t="str">
        <f t="shared" si="6"/>
        <v>女</v>
      </c>
      <c r="E205" s="5" t="s">
        <v>12</v>
      </c>
    </row>
    <row r="206" customHeight="1" spans="1:5">
      <c r="A206" s="5">
        <v>204</v>
      </c>
      <c r="B206" s="5" t="s">
        <v>13</v>
      </c>
      <c r="C206" s="5" t="str">
        <f>"王英潘"</f>
        <v>王英潘</v>
      </c>
      <c r="D206" s="5" t="str">
        <f t="shared" si="6"/>
        <v>女</v>
      </c>
      <c r="E206" s="5" t="s">
        <v>12</v>
      </c>
    </row>
    <row r="207" customHeight="1" spans="1:5">
      <c r="A207" s="5">
        <v>205</v>
      </c>
      <c r="B207" s="5" t="s">
        <v>13</v>
      </c>
      <c r="C207" s="5" t="str">
        <f>"周莎 "</f>
        <v>周莎 </v>
      </c>
      <c r="D207" s="5" t="str">
        <f t="shared" si="6"/>
        <v>女</v>
      </c>
      <c r="E207" s="5" t="s">
        <v>12</v>
      </c>
    </row>
    <row r="208" customHeight="1" spans="1:5">
      <c r="A208" s="5">
        <v>206</v>
      </c>
      <c r="B208" s="5" t="s">
        <v>13</v>
      </c>
      <c r="C208" s="5" t="str">
        <f>"林飞燕"</f>
        <v>林飞燕</v>
      </c>
      <c r="D208" s="5" t="str">
        <f t="shared" si="6"/>
        <v>女</v>
      </c>
      <c r="E208" s="5" t="s">
        <v>12</v>
      </c>
    </row>
    <row r="209" customHeight="1" spans="1:5">
      <c r="A209" s="5">
        <v>207</v>
      </c>
      <c r="B209" s="5" t="s">
        <v>13</v>
      </c>
      <c r="C209" s="5" t="str">
        <f>"王小雨"</f>
        <v>王小雨</v>
      </c>
      <c r="D209" s="5" t="str">
        <f t="shared" si="6"/>
        <v>女</v>
      </c>
      <c r="E209" s="5" t="s">
        <v>12</v>
      </c>
    </row>
    <row r="210" customHeight="1" spans="1:5">
      <c r="A210" s="5">
        <v>208</v>
      </c>
      <c r="B210" s="5" t="s">
        <v>13</v>
      </c>
      <c r="C210" s="5" t="str">
        <f>"关凯尹"</f>
        <v>关凯尹</v>
      </c>
      <c r="D210" s="5" t="str">
        <f t="shared" si="6"/>
        <v>女</v>
      </c>
      <c r="E210" s="5" t="s">
        <v>12</v>
      </c>
    </row>
    <row r="211" customHeight="1" spans="1:5">
      <c r="A211" s="5">
        <v>209</v>
      </c>
      <c r="B211" s="5" t="s">
        <v>13</v>
      </c>
      <c r="C211" s="5" t="str">
        <f>"符芳燕"</f>
        <v>符芳燕</v>
      </c>
      <c r="D211" s="5" t="str">
        <f t="shared" si="6"/>
        <v>女</v>
      </c>
      <c r="E211" s="5" t="s">
        <v>12</v>
      </c>
    </row>
    <row r="212" customHeight="1" spans="1:5">
      <c r="A212" s="5">
        <v>210</v>
      </c>
      <c r="B212" s="5" t="s">
        <v>13</v>
      </c>
      <c r="C212" s="5" t="str">
        <f>"文昌召"</f>
        <v>文昌召</v>
      </c>
      <c r="D212" s="5" t="str">
        <f t="shared" si="6"/>
        <v>女</v>
      </c>
      <c r="E212" s="5" t="s">
        <v>12</v>
      </c>
    </row>
    <row r="213" customHeight="1" spans="1:5">
      <c r="A213" s="5">
        <v>211</v>
      </c>
      <c r="B213" s="5" t="s">
        <v>13</v>
      </c>
      <c r="C213" s="5" t="str">
        <f>"杨珍"</f>
        <v>杨珍</v>
      </c>
      <c r="D213" s="5" t="str">
        <f t="shared" si="6"/>
        <v>女</v>
      </c>
      <c r="E213" s="5" t="s">
        <v>12</v>
      </c>
    </row>
    <row r="214" customHeight="1" spans="1:5">
      <c r="A214" s="5">
        <v>212</v>
      </c>
      <c r="B214" s="5" t="s">
        <v>13</v>
      </c>
      <c r="C214" s="5" t="str">
        <f>"蔡容"</f>
        <v>蔡容</v>
      </c>
      <c r="D214" s="5" t="str">
        <f t="shared" si="6"/>
        <v>女</v>
      </c>
      <c r="E214" s="5" t="s">
        <v>12</v>
      </c>
    </row>
    <row r="215" customHeight="1" spans="1:5">
      <c r="A215" s="5">
        <v>213</v>
      </c>
      <c r="B215" s="5" t="s">
        <v>13</v>
      </c>
      <c r="C215" s="5" t="str">
        <f>"王婷"</f>
        <v>王婷</v>
      </c>
      <c r="D215" s="5" t="str">
        <f t="shared" si="6"/>
        <v>女</v>
      </c>
      <c r="E215" s="5" t="s">
        <v>12</v>
      </c>
    </row>
    <row r="216" customHeight="1" spans="1:5">
      <c r="A216" s="5">
        <v>214</v>
      </c>
      <c r="B216" s="5" t="s">
        <v>13</v>
      </c>
      <c r="C216" s="5" t="str">
        <f>"陈小妹"</f>
        <v>陈小妹</v>
      </c>
      <c r="D216" s="5" t="str">
        <f t="shared" si="6"/>
        <v>女</v>
      </c>
      <c r="E216" s="5" t="s">
        <v>12</v>
      </c>
    </row>
    <row r="217" customHeight="1" spans="1:5">
      <c r="A217" s="5">
        <v>215</v>
      </c>
      <c r="B217" s="5" t="s">
        <v>13</v>
      </c>
      <c r="C217" s="5" t="str">
        <f>"陈莉"</f>
        <v>陈莉</v>
      </c>
      <c r="D217" s="5" t="str">
        <f t="shared" si="6"/>
        <v>女</v>
      </c>
      <c r="E217" s="5" t="s">
        <v>12</v>
      </c>
    </row>
    <row r="218" customHeight="1" spans="1:5">
      <c r="A218" s="5">
        <v>216</v>
      </c>
      <c r="B218" s="5" t="s">
        <v>13</v>
      </c>
      <c r="C218" s="5" t="str">
        <f>"李婷"</f>
        <v>李婷</v>
      </c>
      <c r="D218" s="5" t="str">
        <f t="shared" si="6"/>
        <v>女</v>
      </c>
      <c r="E218" s="5" t="s">
        <v>12</v>
      </c>
    </row>
    <row r="219" customHeight="1" spans="1:5">
      <c r="A219" s="5">
        <v>217</v>
      </c>
      <c r="B219" s="5" t="s">
        <v>13</v>
      </c>
      <c r="C219" s="5" t="str">
        <f>"张茜华"</f>
        <v>张茜华</v>
      </c>
      <c r="D219" s="5" t="str">
        <f t="shared" si="6"/>
        <v>女</v>
      </c>
      <c r="E219" s="5" t="s">
        <v>12</v>
      </c>
    </row>
    <row r="220" customHeight="1" spans="1:5">
      <c r="A220" s="5">
        <v>218</v>
      </c>
      <c r="B220" s="5" t="s">
        <v>13</v>
      </c>
      <c r="C220" s="5" t="str">
        <f>"朱菲"</f>
        <v>朱菲</v>
      </c>
      <c r="D220" s="5" t="str">
        <f t="shared" si="6"/>
        <v>女</v>
      </c>
      <c r="E220" s="5" t="s">
        <v>12</v>
      </c>
    </row>
    <row r="221" customHeight="1" spans="1:5">
      <c r="A221" s="5">
        <v>219</v>
      </c>
      <c r="B221" s="5" t="s">
        <v>13</v>
      </c>
      <c r="C221" s="5" t="str">
        <f>"杨曼"</f>
        <v>杨曼</v>
      </c>
      <c r="D221" s="5" t="str">
        <f t="shared" si="6"/>
        <v>女</v>
      </c>
      <c r="E221" s="5" t="s">
        <v>12</v>
      </c>
    </row>
    <row r="222" customHeight="1" spans="1:5">
      <c r="A222" s="5">
        <v>220</v>
      </c>
      <c r="B222" s="5" t="s">
        <v>13</v>
      </c>
      <c r="C222" s="5" t="str">
        <f>"王梦迪"</f>
        <v>王梦迪</v>
      </c>
      <c r="D222" s="5" t="str">
        <f t="shared" si="6"/>
        <v>女</v>
      </c>
      <c r="E222" s="5" t="s">
        <v>12</v>
      </c>
    </row>
    <row r="223" customHeight="1" spans="1:5">
      <c r="A223" s="5">
        <v>221</v>
      </c>
      <c r="B223" s="5" t="s">
        <v>13</v>
      </c>
      <c r="C223" s="5" t="str">
        <f>"关星"</f>
        <v>关星</v>
      </c>
      <c r="D223" s="5" t="str">
        <f t="shared" si="6"/>
        <v>女</v>
      </c>
      <c r="E223" s="5" t="s">
        <v>12</v>
      </c>
    </row>
    <row r="224" customHeight="1" spans="1:5">
      <c r="A224" s="5">
        <v>222</v>
      </c>
      <c r="B224" s="5" t="s">
        <v>13</v>
      </c>
      <c r="C224" s="5" t="str">
        <f>"陈启霞"</f>
        <v>陈启霞</v>
      </c>
      <c r="D224" s="5" t="str">
        <f t="shared" ref="D224:D251" si="7">"女"</f>
        <v>女</v>
      </c>
      <c r="E224" s="5" t="s">
        <v>12</v>
      </c>
    </row>
    <row r="225" customHeight="1" spans="1:5">
      <c r="A225" s="5">
        <v>223</v>
      </c>
      <c r="B225" s="5" t="s">
        <v>13</v>
      </c>
      <c r="C225" s="5" t="str">
        <f>"洪莉玲"</f>
        <v>洪莉玲</v>
      </c>
      <c r="D225" s="5" t="str">
        <f t="shared" si="7"/>
        <v>女</v>
      </c>
      <c r="E225" s="5" t="s">
        <v>12</v>
      </c>
    </row>
    <row r="226" customHeight="1" spans="1:5">
      <c r="A226" s="5">
        <v>224</v>
      </c>
      <c r="B226" s="5" t="s">
        <v>13</v>
      </c>
      <c r="C226" s="5" t="str">
        <f>"吉才丽"</f>
        <v>吉才丽</v>
      </c>
      <c r="D226" s="5" t="str">
        <f t="shared" si="7"/>
        <v>女</v>
      </c>
      <c r="E226" s="5" t="s">
        <v>12</v>
      </c>
    </row>
    <row r="227" customHeight="1" spans="1:5">
      <c r="A227" s="5">
        <v>225</v>
      </c>
      <c r="B227" s="5" t="s">
        <v>13</v>
      </c>
      <c r="C227" s="5" t="str">
        <f>"张宝月"</f>
        <v>张宝月</v>
      </c>
      <c r="D227" s="5" t="str">
        <f t="shared" si="7"/>
        <v>女</v>
      </c>
      <c r="E227" s="5" t="s">
        <v>12</v>
      </c>
    </row>
    <row r="228" customHeight="1" spans="1:5">
      <c r="A228" s="5">
        <v>226</v>
      </c>
      <c r="B228" s="5" t="s">
        <v>13</v>
      </c>
      <c r="C228" s="5" t="str">
        <f>"叶星余"</f>
        <v>叶星余</v>
      </c>
      <c r="D228" s="5" t="str">
        <f t="shared" si="7"/>
        <v>女</v>
      </c>
      <c r="E228" s="5" t="s">
        <v>12</v>
      </c>
    </row>
    <row r="229" customHeight="1" spans="1:5">
      <c r="A229" s="5">
        <v>227</v>
      </c>
      <c r="B229" s="5" t="s">
        <v>13</v>
      </c>
      <c r="C229" s="5" t="str">
        <f>"云玲茜"</f>
        <v>云玲茜</v>
      </c>
      <c r="D229" s="5" t="str">
        <f t="shared" si="7"/>
        <v>女</v>
      </c>
      <c r="E229" s="5" t="s">
        <v>12</v>
      </c>
    </row>
    <row r="230" customHeight="1" spans="1:5">
      <c r="A230" s="5">
        <v>228</v>
      </c>
      <c r="B230" s="5" t="s">
        <v>13</v>
      </c>
      <c r="C230" s="5" t="str">
        <f>"彭吉倩"</f>
        <v>彭吉倩</v>
      </c>
      <c r="D230" s="5" t="str">
        <f t="shared" si="7"/>
        <v>女</v>
      </c>
      <c r="E230" s="5" t="s">
        <v>12</v>
      </c>
    </row>
    <row r="231" customHeight="1" spans="1:5">
      <c r="A231" s="5">
        <v>229</v>
      </c>
      <c r="B231" s="5" t="s">
        <v>13</v>
      </c>
      <c r="C231" s="5" t="str">
        <f>"朱旭颖"</f>
        <v>朱旭颖</v>
      </c>
      <c r="D231" s="5" t="str">
        <f t="shared" si="7"/>
        <v>女</v>
      </c>
      <c r="E231" s="5" t="s">
        <v>12</v>
      </c>
    </row>
    <row r="232" customHeight="1" spans="1:5">
      <c r="A232" s="5">
        <v>230</v>
      </c>
      <c r="B232" s="5" t="s">
        <v>13</v>
      </c>
      <c r="C232" s="5" t="str">
        <f>"黄妮旅"</f>
        <v>黄妮旅</v>
      </c>
      <c r="D232" s="5" t="str">
        <f t="shared" si="7"/>
        <v>女</v>
      </c>
      <c r="E232" s="5" t="s">
        <v>12</v>
      </c>
    </row>
    <row r="233" customHeight="1" spans="1:5">
      <c r="A233" s="5">
        <v>231</v>
      </c>
      <c r="B233" s="5" t="s">
        <v>13</v>
      </c>
      <c r="C233" s="5" t="str">
        <f>"曾花美"</f>
        <v>曾花美</v>
      </c>
      <c r="D233" s="5" t="str">
        <f t="shared" si="7"/>
        <v>女</v>
      </c>
      <c r="E233" s="5" t="s">
        <v>12</v>
      </c>
    </row>
    <row r="234" customHeight="1" spans="1:5">
      <c r="A234" s="5">
        <v>232</v>
      </c>
      <c r="B234" s="5" t="s">
        <v>13</v>
      </c>
      <c r="C234" s="5" t="str">
        <f>"林宏晓"</f>
        <v>林宏晓</v>
      </c>
      <c r="D234" s="5" t="str">
        <f t="shared" si="7"/>
        <v>女</v>
      </c>
      <c r="E234" s="5" t="s">
        <v>12</v>
      </c>
    </row>
    <row r="235" customHeight="1" spans="1:5">
      <c r="A235" s="5">
        <v>233</v>
      </c>
      <c r="B235" s="5" t="s">
        <v>13</v>
      </c>
      <c r="C235" s="5" t="str">
        <f>"何娇"</f>
        <v>何娇</v>
      </c>
      <c r="D235" s="5" t="str">
        <f t="shared" si="7"/>
        <v>女</v>
      </c>
      <c r="E235" s="5" t="s">
        <v>12</v>
      </c>
    </row>
    <row r="236" customHeight="1" spans="1:5">
      <c r="A236" s="5">
        <v>234</v>
      </c>
      <c r="B236" s="5" t="s">
        <v>13</v>
      </c>
      <c r="C236" s="5" t="str">
        <f>"王宇"</f>
        <v>王宇</v>
      </c>
      <c r="D236" s="5" t="str">
        <f t="shared" si="7"/>
        <v>女</v>
      </c>
      <c r="E236" s="5" t="s">
        <v>12</v>
      </c>
    </row>
    <row r="237" customHeight="1" spans="1:5">
      <c r="A237" s="5">
        <v>235</v>
      </c>
      <c r="B237" s="5" t="s">
        <v>13</v>
      </c>
      <c r="C237" s="5" t="str">
        <f>"王孟清"</f>
        <v>王孟清</v>
      </c>
      <c r="D237" s="5" t="str">
        <f t="shared" si="7"/>
        <v>女</v>
      </c>
      <c r="E237" s="5" t="s">
        <v>12</v>
      </c>
    </row>
    <row r="238" customHeight="1" spans="1:5">
      <c r="A238" s="5">
        <v>236</v>
      </c>
      <c r="B238" s="5" t="s">
        <v>13</v>
      </c>
      <c r="C238" s="5" t="str">
        <f>"赵禹昕"</f>
        <v>赵禹昕</v>
      </c>
      <c r="D238" s="5" t="str">
        <f t="shared" si="7"/>
        <v>女</v>
      </c>
      <c r="E238" s="5" t="s">
        <v>12</v>
      </c>
    </row>
    <row r="239" customHeight="1" spans="1:5">
      <c r="A239" s="5">
        <v>237</v>
      </c>
      <c r="B239" s="5" t="s">
        <v>13</v>
      </c>
      <c r="C239" s="5" t="str">
        <f>"黄瑶瑶"</f>
        <v>黄瑶瑶</v>
      </c>
      <c r="D239" s="5" t="str">
        <f t="shared" si="7"/>
        <v>女</v>
      </c>
      <c r="E239" s="5" t="s">
        <v>12</v>
      </c>
    </row>
    <row r="240" customHeight="1" spans="1:5">
      <c r="A240" s="5">
        <v>238</v>
      </c>
      <c r="B240" s="5" t="s">
        <v>13</v>
      </c>
      <c r="C240" s="5" t="str">
        <f>"曾倩倩"</f>
        <v>曾倩倩</v>
      </c>
      <c r="D240" s="5" t="str">
        <f t="shared" si="7"/>
        <v>女</v>
      </c>
      <c r="E240" s="5" t="s">
        <v>12</v>
      </c>
    </row>
    <row r="241" customHeight="1" spans="1:5">
      <c r="A241" s="5">
        <v>239</v>
      </c>
      <c r="B241" s="5" t="s">
        <v>13</v>
      </c>
      <c r="C241" s="5" t="str">
        <f>"李英"</f>
        <v>李英</v>
      </c>
      <c r="D241" s="5" t="str">
        <f t="shared" si="7"/>
        <v>女</v>
      </c>
      <c r="E241" s="5" t="s">
        <v>12</v>
      </c>
    </row>
    <row r="242" customHeight="1" spans="1:5">
      <c r="A242" s="5">
        <v>240</v>
      </c>
      <c r="B242" s="5" t="s">
        <v>13</v>
      </c>
      <c r="C242" s="5" t="str">
        <f>"戴榕"</f>
        <v>戴榕</v>
      </c>
      <c r="D242" s="5" t="str">
        <f t="shared" si="7"/>
        <v>女</v>
      </c>
      <c r="E242" s="5" t="s">
        <v>12</v>
      </c>
    </row>
    <row r="243" customHeight="1" spans="1:5">
      <c r="A243" s="5">
        <v>241</v>
      </c>
      <c r="B243" s="5" t="s">
        <v>13</v>
      </c>
      <c r="C243" s="5" t="str">
        <f>"陈桂南"</f>
        <v>陈桂南</v>
      </c>
      <c r="D243" s="5" t="str">
        <f t="shared" si="7"/>
        <v>女</v>
      </c>
      <c r="E243" s="5" t="s">
        <v>12</v>
      </c>
    </row>
    <row r="244" customHeight="1" spans="1:5">
      <c r="A244" s="5">
        <v>242</v>
      </c>
      <c r="B244" s="5" t="s">
        <v>13</v>
      </c>
      <c r="C244" s="5" t="str">
        <f>"洪音惠"</f>
        <v>洪音惠</v>
      </c>
      <c r="D244" s="5" t="str">
        <f t="shared" si="7"/>
        <v>女</v>
      </c>
      <c r="E244" s="5" t="s">
        <v>12</v>
      </c>
    </row>
    <row r="245" customHeight="1" spans="1:5">
      <c r="A245" s="5">
        <v>243</v>
      </c>
      <c r="B245" s="5" t="s">
        <v>13</v>
      </c>
      <c r="C245" s="5" t="str">
        <f>"林雨"</f>
        <v>林雨</v>
      </c>
      <c r="D245" s="5" t="str">
        <f t="shared" si="7"/>
        <v>女</v>
      </c>
      <c r="E245" s="5" t="s">
        <v>12</v>
      </c>
    </row>
    <row r="246" customHeight="1" spans="1:5">
      <c r="A246" s="5">
        <v>244</v>
      </c>
      <c r="B246" s="5" t="s">
        <v>13</v>
      </c>
      <c r="C246" s="5" t="str">
        <f>"何乾女"</f>
        <v>何乾女</v>
      </c>
      <c r="D246" s="5" t="str">
        <f t="shared" si="7"/>
        <v>女</v>
      </c>
      <c r="E246" s="5" t="s">
        <v>12</v>
      </c>
    </row>
    <row r="247" customHeight="1" spans="1:5">
      <c r="A247" s="5">
        <v>245</v>
      </c>
      <c r="B247" s="5" t="s">
        <v>13</v>
      </c>
      <c r="C247" s="5" t="str">
        <f>"方俪颖"</f>
        <v>方俪颖</v>
      </c>
      <c r="D247" s="5" t="str">
        <f t="shared" si="7"/>
        <v>女</v>
      </c>
      <c r="E247" s="5" t="s">
        <v>12</v>
      </c>
    </row>
    <row r="248" customHeight="1" spans="1:5">
      <c r="A248" s="5">
        <v>246</v>
      </c>
      <c r="B248" s="5" t="s">
        <v>13</v>
      </c>
      <c r="C248" s="5" t="str">
        <f>"羊引花"</f>
        <v>羊引花</v>
      </c>
      <c r="D248" s="5" t="str">
        <f t="shared" si="7"/>
        <v>女</v>
      </c>
      <c r="E248" s="5" t="s">
        <v>12</v>
      </c>
    </row>
    <row r="249" customHeight="1" spans="1:5">
      <c r="A249" s="5">
        <v>247</v>
      </c>
      <c r="B249" s="5" t="s">
        <v>13</v>
      </c>
      <c r="C249" s="5" t="str">
        <f>"杨明旭"</f>
        <v>杨明旭</v>
      </c>
      <c r="D249" s="5" t="str">
        <f t="shared" si="7"/>
        <v>女</v>
      </c>
      <c r="E249" s="5" t="s">
        <v>12</v>
      </c>
    </row>
    <row r="250" customHeight="1" spans="1:5">
      <c r="A250" s="5">
        <v>248</v>
      </c>
      <c r="B250" s="5" t="s">
        <v>13</v>
      </c>
      <c r="C250" s="5" t="str">
        <f>"苏诗诗"</f>
        <v>苏诗诗</v>
      </c>
      <c r="D250" s="5" t="str">
        <f t="shared" si="7"/>
        <v>女</v>
      </c>
      <c r="E250" s="5" t="s">
        <v>12</v>
      </c>
    </row>
    <row r="251" customHeight="1" spans="1:5">
      <c r="A251" s="5">
        <v>249</v>
      </c>
      <c r="B251" s="5" t="s">
        <v>13</v>
      </c>
      <c r="C251" s="5" t="str">
        <f>"赵联馨"</f>
        <v>赵联馨</v>
      </c>
      <c r="D251" s="5" t="str">
        <f t="shared" si="7"/>
        <v>女</v>
      </c>
      <c r="E251" s="5" t="s">
        <v>12</v>
      </c>
    </row>
    <row r="252" customHeight="1" spans="1:5">
      <c r="A252" s="5">
        <v>250</v>
      </c>
      <c r="B252" s="5" t="s">
        <v>13</v>
      </c>
      <c r="C252" s="5" t="str">
        <f>"佘文昊"</f>
        <v>佘文昊</v>
      </c>
      <c r="D252" s="5" t="str">
        <f>"男"</f>
        <v>男</v>
      </c>
      <c r="E252" s="5" t="s">
        <v>12</v>
      </c>
    </row>
    <row r="253" customHeight="1" spans="1:5">
      <c r="A253" s="5">
        <v>251</v>
      </c>
      <c r="B253" s="5" t="s">
        <v>13</v>
      </c>
      <c r="C253" s="5" t="str">
        <f>"符谷丹"</f>
        <v>符谷丹</v>
      </c>
      <c r="D253" s="5" t="str">
        <f t="shared" ref="D253:D283" si="8">"女"</f>
        <v>女</v>
      </c>
      <c r="E253" s="5" t="s">
        <v>12</v>
      </c>
    </row>
    <row r="254" customHeight="1" spans="1:5">
      <c r="A254" s="5">
        <v>252</v>
      </c>
      <c r="B254" s="5" t="s">
        <v>13</v>
      </c>
      <c r="C254" s="5" t="str">
        <f>"潘甫虹"</f>
        <v>潘甫虹</v>
      </c>
      <c r="D254" s="5" t="str">
        <f t="shared" si="8"/>
        <v>女</v>
      </c>
      <c r="E254" s="5" t="s">
        <v>12</v>
      </c>
    </row>
    <row r="255" customHeight="1" spans="1:5">
      <c r="A255" s="5">
        <v>253</v>
      </c>
      <c r="B255" s="5" t="s">
        <v>13</v>
      </c>
      <c r="C255" s="5" t="str">
        <f>"曾亚美"</f>
        <v>曾亚美</v>
      </c>
      <c r="D255" s="5" t="str">
        <f t="shared" si="8"/>
        <v>女</v>
      </c>
      <c r="E255" s="5" t="s">
        <v>12</v>
      </c>
    </row>
    <row r="256" customHeight="1" spans="1:5">
      <c r="A256" s="5">
        <v>254</v>
      </c>
      <c r="B256" s="5" t="s">
        <v>13</v>
      </c>
      <c r="C256" s="5" t="str">
        <f>"徐莉雅"</f>
        <v>徐莉雅</v>
      </c>
      <c r="D256" s="5" t="str">
        <f t="shared" si="8"/>
        <v>女</v>
      </c>
      <c r="E256" s="5" t="s">
        <v>12</v>
      </c>
    </row>
    <row r="257" customHeight="1" spans="1:5">
      <c r="A257" s="5">
        <v>255</v>
      </c>
      <c r="B257" s="5" t="s">
        <v>13</v>
      </c>
      <c r="C257" s="5" t="str">
        <f>"文苹妃"</f>
        <v>文苹妃</v>
      </c>
      <c r="D257" s="5" t="str">
        <f t="shared" si="8"/>
        <v>女</v>
      </c>
      <c r="E257" s="5" t="s">
        <v>12</v>
      </c>
    </row>
    <row r="258" customHeight="1" spans="1:5">
      <c r="A258" s="5">
        <v>256</v>
      </c>
      <c r="B258" s="5" t="s">
        <v>13</v>
      </c>
      <c r="C258" s="5" t="str">
        <f>"符文携"</f>
        <v>符文携</v>
      </c>
      <c r="D258" s="5" t="str">
        <f t="shared" si="8"/>
        <v>女</v>
      </c>
      <c r="E258" s="5" t="s">
        <v>12</v>
      </c>
    </row>
    <row r="259" customHeight="1" spans="1:5">
      <c r="A259" s="5">
        <v>257</v>
      </c>
      <c r="B259" s="5" t="s">
        <v>13</v>
      </c>
      <c r="C259" s="5" t="str">
        <f>"甘小碧"</f>
        <v>甘小碧</v>
      </c>
      <c r="D259" s="5" t="str">
        <f t="shared" si="8"/>
        <v>女</v>
      </c>
      <c r="E259" s="5" t="s">
        <v>12</v>
      </c>
    </row>
    <row r="260" customHeight="1" spans="1:5">
      <c r="A260" s="5">
        <v>258</v>
      </c>
      <c r="B260" s="5" t="s">
        <v>13</v>
      </c>
      <c r="C260" s="5" t="str">
        <f>"曾万丽"</f>
        <v>曾万丽</v>
      </c>
      <c r="D260" s="5" t="str">
        <f t="shared" si="8"/>
        <v>女</v>
      </c>
      <c r="E260" s="5" t="s">
        <v>12</v>
      </c>
    </row>
    <row r="261" customHeight="1" spans="1:5">
      <c r="A261" s="5">
        <v>259</v>
      </c>
      <c r="B261" s="5" t="s">
        <v>13</v>
      </c>
      <c r="C261" s="5" t="str">
        <f>"张国香"</f>
        <v>张国香</v>
      </c>
      <c r="D261" s="5" t="str">
        <f t="shared" si="8"/>
        <v>女</v>
      </c>
      <c r="E261" s="5" t="s">
        <v>12</v>
      </c>
    </row>
    <row r="262" customHeight="1" spans="1:5">
      <c r="A262" s="5">
        <v>260</v>
      </c>
      <c r="B262" s="5" t="s">
        <v>13</v>
      </c>
      <c r="C262" s="5" t="str">
        <f>"杨舒婷"</f>
        <v>杨舒婷</v>
      </c>
      <c r="D262" s="5" t="str">
        <f t="shared" si="8"/>
        <v>女</v>
      </c>
      <c r="E262" s="5" t="s">
        <v>12</v>
      </c>
    </row>
    <row r="263" customHeight="1" spans="1:5">
      <c r="A263" s="5">
        <v>261</v>
      </c>
      <c r="B263" s="5" t="s">
        <v>13</v>
      </c>
      <c r="C263" s="5" t="str">
        <f>"陈泰苑"</f>
        <v>陈泰苑</v>
      </c>
      <c r="D263" s="5" t="str">
        <f t="shared" si="8"/>
        <v>女</v>
      </c>
      <c r="E263" s="5" t="s">
        <v>12</v>
      </c>
    </row>
    <row r="264" customHeight="1" spans="1:5">
      <c r="A264" s="5">
        <v>262</v>
      </c>
      <c r="B264" s="5" t="s">
        <v>13</v>
      </c>
      <c r="C264" s="5" t="str">
        <f>"陈彩莹"</f>
        <v>陈彩莹</v>
      </c>
      <c r="D264" s="5" t="str">
        <f t="shared" si="8"/>
        <v>女</v>
      </c>
      <c r="E264" s="5" t="s">
        <v>12</v>
      </c>
    </row>
    <row r="265" customHeight="1" spans="1:5">
      <c r="A265" s="5">
        <v>263</v>
      </c>
      <c r="B265" s="5" t="s">
        <v>14</v>
      </c>
      <c r="C265" s="5" t="str">
        <f>"陈江雨"</f>
        <v>陈江雨</v>
      </c>
      <c r="D265" s="5" t="str">
        <f t="shared" si="8"/>
        <v>女</v>
      </c>
      <c r="E265" s="5" t="s">
        <v>12</v>
      </c>
    </row>
    <row r="266" customHeight="1" spans="1:5">
      <c r="A266" s="5">
        <v>264</v>
      </c>
      <c r="B266" s="5" t="s">
        <v>14</v>
      </c>
      <c r="C266" s="5" t="str">
        <f>"张彩琴"</f>
        <v>张彩琴</v>
      </c>
      <c r="D266" s="5" t="str">
        <f t="shared" si="8"/>
        <v>女</v>
      </c>
      <c r="E266" s="5" t="s">
        <v>12</v>
      </c>
    </row>
    <row r="267" customHeight="1" spans="1:5">
      <c r="A267" s="5">
        <v>265</v>
      </c>
      <c r="B267" s="5" t="s">
        <v>14</v>
      </c>
      <c r="C267" s="5" t="str">
        <f>"李璐"</f>
        <v>李璐</v>
      </c>
      <c r="D267" s="5" t="str">
        <f t="shared" si="8"/>
        <v>女</v>
      </c>
      <c r="E267" s="5" t="s">
        <v>12</v>
      </c>
    </row>
    <row r="268" customHeight="1" spans="1:5">
      <c r="A268" s="5">
        <v>266</v>
      </c>
      <c r="B268" s="5" t="s">
        <v>14</v>
      </c>
      <c r="C268" s="5" t="str">
        <f>"陈菲菲"</f>
        <v>陈菲菲</v>
      </c>
      <c r="D268" s="5" t="str">
        <f t="shared" si="8"/>
        <v>女</v>
      </c>
      <c r="E268" s="5" t="s">
        <v>12</v>
      </c>
    </row>
    <row r="269" customHeight="1" spans="1:5">
      <c r="A269" s="5">
        <v>267</v>
      </c>
      <c r="B269" s="5" t="s">
        <v>14</v>
      </c>
      <c r="C269" s="5" t="str">
        <f>"程文博"</f>
        <v>程文博</v>
      </c>
      <c r="D269" s="5" t="str">
        <f t="shared" si="8"/>
        <v>女</v>
      </c>
      <c r="E269" s="5" t="s">
        <v>12</v>
      </c>
    </row>
    <row r="270" customHeight="1" spans="1:5">
      <c r="A270" s="5">
        <v>268</v>
      </c>
      <c r="B270" s="5" t="s">
        <v>14</v>
      </c>
      <c r="C270" s="5" t="str">
        <f>"黄雯雯"</f>
        <v>黄雯雯</v>
      </c>
      <c r="D270" s="5" t="str">
        <f t="shared" si="8"/>
        <v>女</v>
      </c>
      <c r="E270" s="5" t="s">
        <v>12</v>
      </c>
    </row>
    <row r="271" customHeight="1" spans="1:5">
      <c r="A271" s="5">
        <v>269</v>
      </c>
      <c r="B271" s="5" t="s">
        <v>14</v>
      </c>
      <c r="C271" s="5" t="str">
        <f>"周璇"</f>
        <v>周璇</v>
      </c>
      <c r="D271" s="5" t="str">
        <f t="shared" si="8"/>
        <v>女</v>
      </c>
      <c r="E271" s="5" t="s">
        <v>12</v>
      </c>
    </row>
    <row r="272" customHeight="1" spans="1:5">
      <c r="A272" s="5">
        <v>270</v>
      </c>
      <c r="B272" s="5" t="s">
        <v>14</v>
      </c>
      <c r="C272" s="5" t="str">
        <f>"高敏"</f>
        <v>高敏</v>
      </c>
      <c r="D272" s="5" t="str">
        <f t="shared" si="8"/>
        <v>女</v>
      </c>
      <c r="E272" s="5" t="s">
        <v>12</v>
      </c>
    </row>
    <row r="273" customHeight="1" spans="1:5">
      <c r="A273" s="5">
        <v>271</v>
      </c>
      <c r="B273" s="5" t="s">
        <v>14</v>
      </c>
      <c r="C273" s="5" t="str">
        <f>"陈素文"</f>
        <v>陈素文</v>
      </c>
      <c r="D273" s="5" t="str">
        <f t="shared" si="8"/>
        <v>女</v>
      </c>
      <c r="E273" s="5" t="s">
        <v>12</v>
      </c>
    </row>
    <row r="274" customHeight="1" spans="1:5">
      <c r="A274" s="5">
        <v>272</v>
      </c>
      <c r="B274" s="5" t="s">
        <v>14</v>
      </c>
      <c r="C274" s="5" t="str">
        <f>"崔晶"</f>
        <v>崔晶</v>
      </c>
      <c r="D274" s="5" t="str">
        <f t="shared" si="8"/>
        <v>女</v>
      </c>
      <c r="E274" s="5" t="s">
        <v>12</v>
      </c>
    </row>
    <row r="275" customHeight="1" spans="1:5">
      <c r="A275" s="5">
        <v>273</v>
      </c>
      <c r="B275" s="5" t="s">
        <v>14</v>
      </c>
      <c r="C275" s="5" t="str">
        <f>"陈雨欣"</f>
        <v>陈雨欣</v>
      </c>
      <c r="D275" s="5" t="str">
        <f t="shared" si="8"/>
        <v>女</v>
      </c>
      <c r="E275" s="5" t="s">
        <v>12</v>
      </c>
    </row>
    <row r="276" customHeight="1" spans="1:5">
      <c r="A276" s="5">
        <v>274</v>
      </c>
      <c r="B276" s="5" t="s">
        <v>14</v>
      </c>
      <c r="C276" s="5" t="str">
        <f>"方洪玉"</f>
        <v>方洪玉</v>
      </c>
      <c r="D276" s="5" t="str">
        <f t="shared" si="8"/>
        <v>女</v>
      </c>
      <c r="E276" s="5" t="s">
        <v>12</v>
      </c>
    </row>
    <row r="277" customHeight="1" spans="1:5">
      <c r="A277" s="5">
        <v>275</v>
      </c>
      <c r="B277" s="5" t="s">
        <v>14</v>
      </c>
      <c r="C277" s="5" t="str">
        <f>"唐柏元"</f>
        <v>唐柏元</v>
      </c>
      <c r="D277" s="5" t="str">
        <f t="shared" si="8"/>
        <v>女</v>
      </c>
      <c r="E277" s="5" t="s">
        <v>12</v>
      </c>
    </row>
    <row r="278" customHeight="1" spans="1:5">
      <c r="A278" s="5">
        <v>276</v>
      </c>
      <c r="B278" s="5" t="s">
        <v>14</v>
      </c>
      <c r="C278" s="5" t="str">
        <f>"黄薇薇"</f>
        <v>黄薇薇</v>
      </c>
      <c r="D278" s="5" t="str">
        <f t="shared" si="8"/>
        <v>女</v>
      </c>
      <c r="E278" s="5" t="s">
        <v>12</v>
      </c>
    </row>
    <row r="279" customHeight="1" spans="1:5">
      <c r="A279" s="5">
        <v>277</v>
      </c>
      <c r="B279" s="5" t="s">
        <v>14</v>
      </c>
      <c r="C279" s="5" t="str">
        <f>"李志慧"</f>
        <v>李志慧</v>
      </c>
      <c r="D279" s="5" t="str">
        <f t="shared" si="8"/>
        <v>女</v>
      </c>
      <c r="E279" s="5" t="s">
        <v>12</v>
      </c>
    </row>
    <row r="280" customHeight="1" spans="1:5">
      <c r="A280" s="5">
        <v>278</v>
      </c>
      <c r="B280" s="5" t="s">
        <v>14</v>
      </c>
      <c r="C280" s="5" t="str">
        <f>"徐秀爽"</f>
        <v>徐秀爽</v>
      </c>
      <c r="D280" s="5" t="str">
        <f t="shared" si="8"/>
        <v>女</v>
      </c>
      <c r="E280" s="5" t="s">
        <v>12</v>
      </c>
    </row>
    <row r="281" customHeight="1" spans="1:5">
      <c r="A281" s="5">
        <v>279</v>
      </c>
      <c r="B281" s="5" t="s">
        <v>14</v>
      </c>
      <c r="C281" s="5" t="str">
        <f>"·王重昙"</f>
        <v>·王重昙</v>
      </c>
      <c r="D281" s="5" t="str">
        <f t="shared" si="8"/>
        <v>女</v>
      </c>
      <c r="E281" s="5" t="s">
        <v>12</v>
      </c>
    </row>
    <row r="282" customHeight="1" spans="1:5">
      <c r="A282" s="5">
        <v>280</v>
      </c>
      <c r="B282" s="5" t="s">
        <v>14</v>
      </c>
      <c r="C282" s="5" t="str">
        <f>"唐菊美"</f>
        <v>唐菊美</v>
      </c>
      <c r="D282" s="5" t="str">
        <f t="shared" si="8"/>
        <v>女</v>
      </c>
      <c r="E282" s="5" t="s">
        <v>12</v>
      </c>
    </row>
    <row r="283" customHeight="1" spans="1:5">
      <c r="A283" s="5">
        <v>281</v>
      </c>
      <c r="B283" s="5" t="s">
        <v>14</v>
      </c>
      <c r="C283" s="5" t="str">
        <f>"容佳"</f>
        <v>容佳</v>
      </c>
      <c r="D283" s="5" t="str">
        <f t="shared" si="8"/>
        <v>女</v>
      </c>
      <c r="E283" s="5" t="s">
        <v>12</v>
      </c>
    </row>
    <row r="284" customHeight="1" spans="1:5">
      <c r="A284" s="5">
        <v>282</v>
      </c>
      <c r="B284" s="5" t="s">
        <v>14</v>
      </c>
      <c r="C284" s="5" t="str">
        <f>"罗靖超"</f>
        <v>罗靖超</v>
      </c>
      <c r="D284" s="5" t="str">
        <f>"男"</f>
        <v>男</v>
      </c>
      <c r="E284" s="5" t="s">
        <v>12</v>
      </c>
    </row>
    <row r="285" customHeight="1" spans="1:5">
      <c r="A285" s="5">
        <v>283</v>
      </c>
      <c r="B285" s="5" t="s">
        <v>14</v>
      </c>
      <c r="C285" s="5" t="str">
        <f>"林丹华"</f>
        <v>林丹华</v>
      </c>
      <c r="D285" s="5" t="str">
        <f t="shared" ref="D285:D292" si="9">"女"</f>
        <v>女</v>
      </c>
      <c r="E285" s="5" t="s">
        <v>12</v>
      </c>
    </row>
    <row r="286" customHeight="1" spans="1:5">
      <c r="A286" s="5">
        <v>284</v>
      </c>
      <c r="B286" s="5" t="s">
        <v>14</v>
      </c>
      <c r="C286" s="5" t="str">
        <f>"王春敏"</f>
        <v>王春敏</v>
      </c>
      <c r="D286" s="5" t="str">
        <f t="shared" si="9"/>
        <v>女</v>
      </c>
      <c r="E286" s="5" t="s">
        <v>12</v>
      </c>
    </row>
    <row r="287" customHeight="1" spans="1:5">
      <c r="A287" s="5">
        <v>285</v>
      </c>
      <c r="B287" s="5" t="s">
        <v>14</v>
      </c>
      <c r="C287" s="5" t="str">
        <f>"林小玉"</f>
        <v>林小玉</v>
      </c>
      <c r="D287" s="5" t="str">
        <f t="shared" si="9"/>
        <v>女</v>
      </c>
      <c r="E287" s="5" t="s">
        <v>12</v>
      </c>
    </row>
    <row r="288" customHeight="1" spans="1:5">
      <c r="A288" s="5">
        <v>286</v>
      </c>
      <c r="B288" s="5" t="s">
        <v>14</v>
      </c>
      <c r="C288" s="5" t="str">
        <f>"钟立娟"</f>
        <v>钟立娟</v>
      </c>
      <c r="D288" s="5" t="str">
        <f t="shared" si="9"/>
        <v>女</v>
      </c>
      <c r="E288" s="5" t="s">
        <v>12</v>
      </c>
    </row>
    <row r="289" customHeight="1" spans="1:5">
      <c r="A289" s="5">
        <v>287</v>
      </c>
      <c r="B289" s="5" t="s">
        <v>14</v>
      </c>
      <c r="C289" s="5" t="str">
        <f>"苏凤妹"</f>
        <v>苏凤妹</v>
      </c>
      <c r="D289" s="5" t="str">
        <f t="shared" si="9"/>
        <v>女</v>
      </c>
      <c r="E289" s="5" t="s">
        <v>12</v>
      </c>
    </row>
    <row r="290" customHeight="1" spans="1:5">
      <c r="A290" s="5">
        <v>288</v>
      </c>
      <c r="B290" s="5" t="s">
        <v>14</v>
      </c>
      <c r="C290" s="5" t="str">
        <f>"陈晓丹"</f>
        <v>陈晓丹</v>
      </c>
      <c r="D290" s="5" t="str">
        <f t="shared" si="9"/>
        <v>女</v>
      </c>
      <c r="E290" s="5" t="s">
        <v>12</v>
      </c>
    </row>
    <row r="291" customHeight="1" spans="1:5">
      <c r="A291" s="5">
        <v>289</v>
      </c>
      <c r="B291" s="5" t="s">
        <v>14</v>
      </c>
      <c r="C291" s="5" t="str">
        <f>"符小青"</f>
        <v>符小青</v>
      </c>
      <c r="D291" s="5" t="str">
        <f t="shared" si="9"/>
        <v>女</v>
      </c>
      <c r="E291" s="5" t="s">
        <v>12</v>
      </c>
    </row>
    <row r="292" customHeight="1" spans="1:5">
      <c r="A292" s="5">
        <v>290</v>
      </c>
      <c r="B292" s="5" t="s">
        <v>14</v>
      </c>
      <c r="C292" s="5" t="str">
        <f>"容健巧"</f>
        <v>容健巧</v>
      </c>
      <c r="D292" s="5" t="str">
        <f t="shared" si="9"/>
        <v>女</v>
      </c>
      <c r="E292" s="5" t="s">
        <v>12</v>
      </c>
    </row>
    <row r="293" customHeight="1" spans="1:5">
      <c r="A293" s="5">
        <v>291</v>
      </c>
      <c r="B293" s="5" t="s">
        <v>14</v>
      </c>
      <c r="C293" s="5" t="str">
        <f>"周锦畅"</f>
        <v>周锦畅</v>
      </c>
      <c r="D293" s="5" t="str">
        <f>"男"</f>
        <v>男</v>
      </c>
      <c r="E293" s="5" t="s">
        <v>12</v>
      </c>
    </row>
    <row r="294" customHeight="1" spans="1:5">
      <c r="A294" s="5">
        <v>292</v>
      </c>
      <c r="B294" s="5" t="s">
        <v>14</v>
      </c>
      <c r="C294" s="5" t="str">
        <f>"周铄"</f>
        <v>周铄</v>
      </c>
      <c r="D294" s="5" t="str">
        <f>"男"</f>
        <v>男</v>
      </c>
      <c r="E294" s="5" t="s">
        <v>12</v>
      </c>
    </row>
    <row r="295" customHeight="1" spans="1:5">
      <c r="A295" s="5">
        <v>293</v>
      </c>
      <c r="B295" s="5" t="s">
        <v>14</v>
      </c>
      <c r="C295" s="5" t="str">
        <f>"颜达红"</f>
        <v>颜达红</v>
      </c>
      <c r="D295" s="5" t="str">
        <f t="shared" ref="D295:D308" si="10">"女"</f>
        <v>女</v>
      </c>
      <c r="E295" s="5" t="s">
        <v>12</v>
      </c>
    </row>
    <row r="296" customHeight="1" spans="1:5">
      <c r="A296" s="5">
        <v>294</v>
      </c>
      <c r="B296" s="5" t="s">
        <v>14</v>
      </c>
      <c r="C296" s="5" t="str">
        <f>"符文婷"</f>
        <v>符文婷</v>
      </c>
      <c r="D296" s="5" t="str">
        <f t="shared" si="10"/>
        <v>女</v>
      </c>
      <c r="E296" s="5" t="s">
        <v>12</v>
      </c>
    </row>
    <row r="297" customHeight="1" spans="1:5">
      <c r="A297" s="5">
        <v>295</v>
      </c>
      <c r="B297" s="5" t="s">
        <v>14</v>
      </c>
      <c r="C297" s="5" t="str">
        <f>"吴燕梅"</f>
        <v>吴燕梅</v>
      </c>
      <c r="D297" s="5" t="str">
        <f t="shared" si="10"/>
        <v>女</v>
      </c>
      <c r="E297" s="5" t="s">
        <v>12</v>
      </c>
    </row>
    <row r="298" customHeight="1" spans="1:5">
      <c r="A298" s="5">
        <v>296</v>
      </c>
      <c r="B298" s="5" t="s">
        <v>14</v>
      </c>
      <c r="C298" s="5" t="str">
        <f>"何桂月"</f>
        <v>何桂月</v>
      </c>
      <c r="D298" s="5" t="str">
        <f t="shared" si="10"/>
        <v>女</v>
      </c>
      <c r="E298" s="5" t="s">
        <v>12</v>
      </c>
    </row>
    <row r="299" customHeight="1" spans="1:5">
      <c r="A299" s="5">
        <v>297</v>
      </c>
      <c r="B299" s="5" t="s">
        <v>14</v>
      </c>
      <c r="C299" s="5" t="str">
        <f>"邢贞苗"</f>
        <v>邢贞苗</v>
      </c>
      <c r="D299" s="5" t="str">
        <f t="shared" si="10"/>
        <v>女</v>
      </c>
      <c r="E299" s="5" t="s">
        <v>12</v>
      </c>
    </row>
    <row r="300" customHeight="1" spans="1:5">
      <c r="A300" s="5">
        <v>298</v>
      </c>
      <c r="B300" s="5" t="s">
        <v>14</v>
      </c>
      <c r="C300" s="5" t="str">
        <f>"王艺淇"</f>
        <v>王艺淇</v>
      </c>
      <c r="D300" s="5" t="str">
        <f t="shared" si="10"/>
        <v>女</v>
      </c>
      <c r="E300" s="5" t="s">
        <v>12</v>
      </c>
    </row>
    <row r="301" customHeight="1" spans="1:5">
      <c r="A301" s="5">
        <v>299</v>
      </c>
      <c r="B301" s="5" t="s">
        <v>14</v>
      </c>
      <c r="C301" s="5" t="str">
        <f>"彭舒凤"</f>
        <v>彭舒凤</v>
      </c>
      <c r="D301" s="5" t="str">
        <f t="shared" si="10"/>
        <v>女</v>
      </c>
      <c r="E301" s="5" t="s">
        <v>12</v>
      </c>
    </row>
    <row r="302" customHeight="1" spans="1:5">
      <c r="A302" s="5">
        <v>300</v>
      </c>
      <c r="B302" s="5" t="s">
        <v>14</v>
      </c>
      <c r="C302" s="5" t="str">
        <f>"羊芳娟"</f>
        <v>羊芳娟</v>
      </c>
      <c r="D302" s="5" t="str">
        <f t="shared" si="10"/>
        <v>女</v>
      </c>
      <c r="E302" s="5" t="s">
        <v>12</v>
      </c>
    </row>
    <row r="303" customHeight="1" spans="1:5">
      <c r="A303" s="5">
        <v>301</v>
      </c>
      <c r="B303" s="5" t="s">
        <v>14</v>
      </c>
      <c r="C303" s="5" t="str">
        <f>"符良艳"</f>
        <v>符良艳</v>
      </c>
      <c r="D303" s="5" t="str">
        <f t="shared" si="10"/>
        <v>女</v>
      </c>
      <c r="E303" s="5" t="s">
        <v>12</v>
      </c>
    </row>
    <row r="304" customHeight="1" spans="1:5">
      <c r="A304" s="5">
        <v>302</v>
      </c>
      <c r="B304" s="5" t="s">
        <v>14</v>
      </c>
      <c r="C304" s="5" t="str">
        <f>"陈迎香"</f>
        <v>陈迎香</v>
      </c>
      <c r="D304" s="5" t="str">
        <f t="shared" si="10"/>
        <v>女</v>
      </c>
      <c r="E304" s="5" t="s">
        <v>12</v>
      </c>
    </row>
    <row r="305" customHeight="1" spans="1:5">
      <c r="A305" s="5">
        <v>303</v>
      </c>
      <c r="B305" s="5" t="s">
        <v>14</v>
      </c>
      <c r="C305" s="5" t="str">
        <f>"谢宗珠"</f>
        <v>谢宗珠</v>
      </c>
      <c r="D305" s="5" t="str">
        <f t="shared" si="10"/>
        <v>女</v>
      </c>
      <c r="E305" s="5" t="s">
        <v>12</v>
      </c>
    </row>
    <row r="306" customHeight="1" spans="1:5">
      <c r="A306" s="5">
        <v>304</v>
      </c>
      <c r="B306" s="5" t="s">
        <v>14</v>
      </c>
      <c r="C306" s="5" t="str">
        <f>"云凤娜"</f>
        <v>云凤娜</v>
      </c>
      <c r="D306" s="5" t="str">
        <f t="shared" si="10"/>
        <v>女</v>
      </c>
      <c r="E306" s="5" t="s">
        <v>12</v>
      </c>
    </row>
    <row r="307" customHeight="1" spans="1:5">
      <c r="A307" s="5">
        <v>305</v>
      </c>
      <c r="B307" s="5" t="s">
        <v>14</v>
      </c>
      <c r="C307" s="5" t="str">
        <f>"王月娥"</f>
        <v>王月娥</v>
      </c>
      <c r="D307" s="5" t="str">
        <f t="shared" si="10"/>
        <v>女</v>
      </c>
      <c r="E307" s="5" t="s">
        <v>12</v>
      </c>
    </row>
    <row r="308" customHeight="1" spans="1:5">
      <c r="A308" s="5">
        <v>306</v>
      </c>
      <c r="B308" s="5" t="s">
        <v>14</v>
      </c>
      <c r="C308" s="5" t="str">
        <f>"钟周芹"</f>
        <v>钟周芹</v>
      </c>
      <c r="D308" s="5" t="str">
        <f t="shared" si="10"/>
        <v>女</v>
      </c>
      <c r="E308" s="5" t="s">
        <v>12</v>
      </c>
    </row>
    <row r="309" customHeight="1" spans="1:5">
      <c r="A309" s="5">
        <v>307</v>
      </c>
      <c r="B309" s="5" t="s">
        <v>14</v>
      </c>
      <c r="C309" s="5" t="str">
        <f>"黎焕堂"</f>
        <v>黎焕堂</v>
      </c>
      <c r="D309" s="5" t="str">
        <f>"男"</f>
        <v>男</v>
      </c>
      <c r="E309" s="5" t="s">
        <v>12</v>
      </c>
    </row>
    <row r="310" customHeight="1" spans="1:5">
      <c r="A310" s="5">
        <v>308</v>
      </c>
      <c r="B310" s="5" t="s">
        <v>14</v>
      </c>
      <c r="C310" s="5" t="str">
        <f>"彭美凤"</f>
        <v>彭美凤</v>
      </c>
      <c r="D310" s="5" t="str">
        <f t="shared" ref="D310:D322" si="11">"女"</f>
        <v>女</v>
      </c>
      <c r="E310" s="5" t="s">
        <v>12</v>
      </c>
    </row>
    <row r="311" customHeight="1" spans="1:5">
      <c r="A311" s="5">
        <v>309</v>
      </c>
      <c r="B311" s="5" t="s">
        <v>14</v>
      </c>
      <c r="C311" s="5" t="str">
        <f>"刘洁"</f>
        <v>刘洁</v>
      </c>
      <c r="D311" s="5" t="str">
        <f t="shared" si="11"/>
        <v>女</v>
      </c>
      <c r="E311" s="5" t="s">
        <v>12</v>
      </c>
    </row>
    <row r="312" customHeight="1" spans="1:5">
      <c r="A312" s="5">
        <v>310</v>
      </c>
      <c r="B312" s="5" t="s">
        <v>14</v>
      </c>
      <c r="C312" s="5" t="str">
        <f>"柯婷婷"</f>
        <v>柯婷婷</v>
      </c>
      <c r="D312" s="5" t="str">
        <f t="shared" si="11"/>
        <v>女</v>
      </c>
      <c r="E312" s="5" t="s">
        <v>12</v>
      </c>
    </row>
    <row r="313" customHeight="1" spans="1:5">
      <c r="A313" s="5">
        <v>311</v>
      </c>
      <c r="B313" s="5" t="s">
        <v>14</v>
      </c>
      <c r="C313" s="5" t="str">
        <f>"王书根"</f>
        <v>王书根</v>
      </c>
      <c r="D313" s="5" t="str">
        <f t="shared" si="11"/>
        <v>女</v>
      </c>
      <c r="E313" s="5" t="s">
        <v>12</v>
      </c>
    </row>
    <row r="314" customHeight="1" spans="1:5">
      <c r="A314" s="5">
        <v>312</v>
      </c>
      <c r="B314" s="5" t="s">
        <v>14</v>
      </c>
      <c r="C314" s="5" t="str">
        <f>"温芳艳"</f>
        <v>温芳艳</v>
      </c>
      <c r="D314" s="5" t="str">
        <f t="shared" si="11"/>
        <v>女</v>
      </c>
      <c r="E314" s="5" t="s">
        <v>12</v>
      </c>
    </row>
    <row r="315" customHeight="1" spans="1:5">
      <c r="A315" s="5">
        <v>313</v>
      </c>
      <c r="B315" s="5" t="s">
        <v>14</v>
      </c>
      <c r="C315" s="5" t="str">
        <f>"王万柳"</f>
        <v>王万柳</v>
      </c>
      <c r="D315" s="5" t="str">
        <f t="shared" si="11"/>
        <v>女</v>
      </c>
      <c r="E315" s="5" t="s">
        <v>12</v>
      </c>
    </row>
    <row r="316" customHeight="1" spans="1:5">
      <c r="A316" s="5">
        <v>314</v>
      </c>
      <c r="B316" s="5" t="s">
        <v>14</v>
      </c>
      <c r="C316" s="5" t="str">
        <f>"陈初桃"</f>
        <v>陈初桃</v>
      </c>
      <c r="D316" s="5" t="str">
        <f t="shared" si="11"/>
        <v>女</v>
      </c>
      <c r="E316" s="5" t="s">
        <v>12</v>
      </c>
    </row>
    <row r="317" customHeight="1" spans="1:5">
      <c r="A317" s="5">
        <v>315</v>
      </c>
      <c r="B317" s="5" t="s">
        <v>14</v>
      </c>
      <c r="C317" s="5" t="str">
        <f>"魏丽婷"</f>
        <v>魏丽婷</v>
      </c>
      <c r="D317" s="5" t="str">
        <f t="shared" si="11"/>
        <v>女</v>
      </c>
      <c r="E317" s="5" t="s">
        <v>12</v>
      </c>
    </row>
    <row r="318" customHeight="1" spans="1:5">
      <c r="A318" s="5">
        <v>316</v>
      </c>
      <c r="B318" s="5" t="s">
        <v>14</v>
      </c>
      <c r="C318" s="5" t="str">
        <f>"何靖"</f>
        <v>何靖</v>
      </c>
      <c r="D318" s="5" t="str">
        <f t="shared" si="11"/>
        <v>女</v>
      </c>
      <c r="E318" s="5" t="s">
        <v>12</v>
      </c>
    </row>
    <row r="319" customHeight="1" spans="1:5">
      <c r="A319" s="5">
        <v>317</v>
      </c>
      <c r="B319" s="5" t="s">
        <v>14</v>
      </c>
      <c r="C319" s="5" t="str">
        <f>"赵青翠"</f>
        <v>赵青翠</v>
      </c>
      <c r="D319" s="5" t="str">
        <f t="shared" si="11"/>
        <v>女</v>
      </c>
      <c r="E319" s="5" t="s">
        <v>12</v>
      </c>
    </row>
    <row r="320" customHeight="1" spans="1:5">
      <c r="A320" s="5">
        <v>318</v>
      </c>
      <c r="B320" s="5" t="s">
        <v>14</v>
      </c>
      <c r="C320" s="5" t="str">
        <f>"何冬妹"</f>
        <v>何冬妹</v>
      </c>
      <c r="D320" s="5" t="str">
        <f t="shared" si="11"/>
        <v>女</v>
      </c>
      <c r="E320" s="5" t="s">
        <v>12</v>
      </c>
    </row>
    <row r="321" customHeight="1" spans="1:5">
      <c r="A321" s="5">
        <v>319</v>
      </c>
      <c r="B321" s="5" t="s">
        <v>14</v>
      </c>
      <c r="C321" s="5" t="str">
        <f>"陈秀妃"</f>
        <v>陈秀妃</v>
      </c>
      <c r="D321" s="5" t="str">
        <f t="shared" si="11"/>
        <v>女</v>
      </c>
      <c r="E321" s="5" t="s">
        <v>12</v>
      </c>
    </row>
    <row r="322" customHeight="1" spans="1:5">
      <c r="A322" s="5">
        <v>320</v>
      </c>
      <c r="B322" s="5" t="s">
        <v>14</v>
      </c>
      <c r="C322" s="5" t="str">
        <f>"何生月"</f>
        <v>何生月</v>
      </c>
      <c r="D322" s="5" t="str">
        <f t="shared" si="11"/>
        <v>女</v>
      </c>
      <c r="E322" s="5" t="s">
        <v>12</v>
      </c>
    </row>
    <row r="323" customHeight="1" spans="1:5">
      <c r="A323" s="5">
        <v>321</v>
      </c>
      <c r="B323" s="5" t="s">
        <v>14</v>
      </c>
      <c r="C323" s="5" t="str">
        <f>"高中濠"</f>
        <v>高中濠</v>
      </c>
      <c r="D323" s="5" t="str">
        <f>"男"</f>
        <v>男</v>
      </c>
      <c r="E323" s="5" t="s">
        <v>12</v>
      </c>
    </row>
    <row r="324" customHeight="1" spans="1:5">
      <c r="A324" s="5">
        <v>322</v>
      </c>
      <c r="B324" s="5" t="s">
        <v>15</v>
      </c>
      <c r="C324" s="5" t="str">
        <f>"程丹"</f>
        <v>程丹</v>
      </c>
      <c r="D324" s="5" t="str">
        <f t="shared" ref="D324:D345" si="12">"女"</f>
        <v>女</v>
      </c>
      <c r="E324" s="5" t="s">
        <v>12</v>
      </c>
    </row>
    <row r="325" customHeight="1" spans="1:5">
      <c r="A325" s="5">
        <v>323</v>
      </c>
      <c r="B325" s="5" t="s">
        <v>15</v>
      </c>
      <c r="C325" s="5" t="str">
        <f>"覃扬玲"</f>
        <v>覃扬玲</v>
      </c>
      <c r="D325" s="5" t="str">
        <f t="shared" si="12"/>
        <v>女</v>
      </c>
      <c r="E325" s="5" t="s">
        <v>12</v>
      </c>
    </row>
    <row r="326" customHeight="1" spans="1:5">
      <c r="A326" s="5">
        <v>324</v>
      </c>
      <c r="B326" s="5" t="s">
        <v>15</v>
      </c>
      <c r="C326" s="5" t="str">
        <f>"王愉"</f>
        <v>王愉</v>
      </c>
      <c r="D326" s="5" t="str">
        <f t="shared" si="12"/>
        <v>女</v>
      </c>
      <c r="E326" s="5" t="s">
        <v>12</v>
      </c>
    </row>
    <row r="327" customHeight="1" spans="1:5">
      <c r="A327" s="5">
        <v>325</v>
      </c>
      <c r="B327" s="5" t="s">
        <v>15</v>
      </c>
      <c r="C327" s="5" t="str">
        <f>"周碟"</f>
        <v>周碟</v>
      </c>
      <c r="D327" s="5" t="str">
        <f t="shared" si="12"/>
        <v>女</v>
      </c>
      <c r="E327" s="5" t="s">
        <v>12</v>
      </c>
    </row>
    <row r="328" customHeight="1" spans="1:5">
      <c r="A328" s="5">
        <v>326</v>
      </c>
      <c r="B328" s="5" t="s">
        <v>15</v>
      </c>
      <c r="C328" s="5" t="str">
        <f>"符含萍"</f>
        <v>符含萍</v>
      </c>
      <c r="D328" s="5" t="str">
        <f t="shared" si="12"/>
        <v>女</v>
      </c>
      <c r="E328" s="5" t="s">
        <v>12</v>
      </c>
    </row>
    <row r="329" customHeight="1" spans="1:5">
      <c r="A329" s="5">
        <v>327</v>
      </c>
      <c r="B329" s="5" t="s">
        <v>15</v>
      </c>
      <c r="C329" s="5" t="str">
        <f>"张琼姜"</f>
        <v>张琼姜</v>
      </c>
      <c r="D329" s="5" t="str">
        <f t="shared" si="12"/>
        <v>女</v>
      </c>
      <c r="E329" s="5" t="s">
        <v>12</v>
      </c>
    </row>
    <row r="330" customHeight="1" spans="1:5">
      <c r="A330" s="5">
        <v>328</v>
      </c>
      <c r="B330" s="5" t="s">
        <v>15</v>
      </c>
      <c r="C330" s="5" t="str">
        <f>"邢文完"</f>
        <v>邢文完</v>
      </c>
      <c r="D330" s="5" t="str">
        <f t="shared" si="12"/>
        <v>女</v>
      </c>
      <c r="E330" s="5" t="s">
        <v>12</v>
      </c>
    </row>
    <row r="331" customHeight="1" spans="1:5">
      <c r="A331" s="5">
        <v>329</v>
      </c>
      <c r="B331" s="5" t="s">
        <v>15</v>
      </c>
      <c r="C331" s="5" t="str">
        <f>"周彩今"</f>
        <v>周彩今</v>
      </c>
      <c r="D331" s="5" t="str">
        <f t="shared" si="12"/>
        <v>女</v>
      </c>
      <c r="E331" s="5" t="s">
        <v>12</v>
      </c>
    </row>
    <row r="332" customHeight="1" spans="1:5">
      <c r="A332" s="5">
        <v>330</v>
      </c>
      <c r="B332" s="5" t="s">
        <v>15</v>
      </c>
      <c r="C332" s="5" t="str">
        <f>"羊丽梅"</f>
        <v>羊丽梅</v>
      </c>
      <c r="D332" s="5" t="str">
        <f t="shared" si="12"/>
        <v>女</v>
      </c>
      <c r="E332" s="5" t="s">
        <v>12</v>
      </c>
    </row>
    <row r="333" customHeight="1" spans="1:5">
      <c r="A333" s="5">
        <v>331</v>
      </c>
      <c r="B333" s="5" t="s">
        <v>15</v>
      </c>
      <c r="C333" s="5" t="str">
        <f>"王才华"</f>
        <v>王才华</v>
      </c>
      <c r="D333" s="5" t="str">
        <f t="shared" si="12"/>
        <v>女</v>
      </c>
      <c r="E333" s="5" t="s">
        <v>12</v>
      </c>
    </row>
    <row r="334" customHeight="1" spans="1:5">
      <c r="A334" s="5">
        <v>332</v>
      </c>
      <c r="B334" s="5" t="s">
        <v>15</v>
      </c>
      <c r="C334" s="5" t="str">
        <f>"吴贵美"</f>
        <v>吴贵美</v>
      </c>
      <c r="D334" s="5" t="str">
        <f t="shared" si="12"/>
        <v>女</v>
      </c>
      <c r="E334" s="5" t="s">
        <v>12</v>
      </c>
    </row>
    <row r="335" customHeight="1" spans="1:5">
      <c r="A335" s="5">
        <v>333</v>
      </c>
      <c r="B335" s="5" t="s">
        <v>15</v>
      </c>
      <c r="C335" s="5" t="str">
        <f>"黎基敏"</f>
        <v>黎基敏</v>
      </c>
      <c r="D335" s="5" t="str">
        <f t="shared" si="12"/>
        <v>女</v>
      </c>
      <c r="E335" s="5" t="s">
        <v>12</v>
      </c>
    </row>
    <row r="336" customHeight="1" spans="1:5">
      <c r="A336" s="5">
        <v>334</v>
      </c>
      <c r="B336" s="5" t="s">
        <v>15</v>
      </c>
      <c r="C336" s="5" t="str">
        <f>"程小燕"</f>
        <v>程小燕</v>
      </c>
      <c r="D336" s="5" t="str">
        <f t="shared" si="12"/>
        <v>女</v>
      </c>
      <c r="E336" s="5" t="s">
        <v>12</v>
      </c>
    </row>
    <row r="337" customHeight="1" spans="1:5">
      <c r="A337" s="5">
        <v>335</v>
      </c>
      <c r="B337" s="5" t="s">
        <v>15</v>
      </c>
      <c r="C337" s="5" t="str">
        <f>"曾露"</f>
        <v>曾露</v>
      </c>
      <c r="D337" s="5" t="str">
        <f t="shared" si="12"/>
        <v>女</v>
      </c>
      <c r="E337" s="5" t="s">
        <v>12</v>
      </c>
    </row>
    <row r="338" customHeight="1" spans="1:5">
      <c r="A338" s="5">
        <v>336</v>
      </c>
      <c r="B338" s="5" t="s">
        <v>15</v>
      </c>
      <c r="C338" s="5" t="str">
        <f>"龚卫君"</f>
        <v>龚卫君</v>
      </c>
      <c r="D338" s="5" t="str">
        <f t="shared" si="12"/>
        <v>女</v>
      </c>
      <c r="E338" s="5" t="s">
        <v>12</v>
      </c>
    </row>
    <row r="339" customHeight="1" spans="1:5">
      <c r="A339" s="5">
        <v>337</v>
      </c>
      <c r="B339" s="5" t="s">
        <v>15</v>
      </c>
      <c r="C339" s="5" t="str">
        <f>"陈敏"</f>
        <v>陈敏</v>
      </c>
      <c r="D339" s="5" t="str">
        <f t="shared" si="12"/>
        <v>女</v>
      </c>
      <c r="E339" s="5" t="s">
        <v>12</v>
      </c>
    </row>
    <row r="340" customHeight="1" spans="1:5">
      <c r="A340" s="5">
        <v>338</v>
      </c>
      <c r="B340" s="5" t="s">
        <v>15</v>
      </c>
      <c r="C340" s="5" t="str">
        <f>"麦春晓"</f>
        <v>麦春晓</v>
      </c>
      <c r="D340" s="5" t="str">
        <f t="shared" si="12"/>
        <v>女</v>
      </c>
      <c r="E340" s="5" t="s">
        <v>12</v>
      </c>
    </row>
    <row r="341" customHeight="1" spans="1:5">
      <c r="A341" s="5">
        <v>339</v>
      </c>
      <c r="B341" s="5" t="s">
        <v>15</v>
      </c>
      <c r="C341" s="5" t="str">
        <f>"周巧强"</f>
        <v>周巧强</v>
      </c>
      <c r="D341" s="5" t="str">
        <f t="shared" si="12"/>
        <v>女</v>
      </c>
      <c r="E341" s="5" t="s">
        <v>12</v>
      </c>
    </row>
    <row r="342" customHeight="1" spans="1:5">
      <c r="A342" s="5">
        <v>340</v>
      </c>
      <c r="B342" s="5" t="s">
        <v>15</v>
      </c>
      <c r="C342" s="5" t="str">
        <f>"温思铭"</f>
        <v>温思铭</v>
      </c>
      <c r="D342" s="5" t="str">
        <f t="shared" si="12"/>
        <v>女</v>
      </c>
      <c r="E342" s="5" t="s">
        <v>12</v>
      </c>
    </row>
    <row r="343" customHeight="1" spans="1:5">
      <c r="A343" s="5">
        <v>341</v>
      </c>
      <c r="B343" s="5" t="s">
        <v>15</v>
      </c>
      <c r="C343" s="5" t="str">
        <f>"羊英荣"</f>
        <v>羊英荣</v>
      </c>
      <c r="D343" s="5" t="str">
        <f t="shared" si="12"/>
        <v>女</v>
      </c>
      <c r="E343" s="5" t="s">
        <v>12</v>
      </c>
    </row>
    <row r="344" customHeight="1" spans="1:5">
      <c r="A344" s="5">
        <v>342</v>
      </c>
      <c r="B344" s="5" t="s">
        <v>15</v>
      </c>
      <c r="C344" s="5" t="str">
        <f>"蔡小瑜"</f>
        <v>蔡小瑜</v>
      </c>
      <c r="D344" s="5" t="str">
        <f t="shared" si="12"/>
        <v>女</v>
      </c>
      <c r="E344" s="5" t="s">
        <v>12</v>
      </c>
    </row>
    <row r="345" customHeight="1" spans="1:5">
      <c r="A345" s="5">
        <v>343</v>
      </c>
      <c r="B345" s="5" t="s">
        <v>15</v>
      </c>
      <c r="C345" s="5" t="str">
        <f>"文亚美"</f>
        <v>文亚美</v>
      </c>
      <c r="D345" s="5" t="str">
        <f t="shared" si="12"/>
        <v>女</v>
      </c>
      <c r="E345" s="5" t="s">
        <v>12</v>
      </c>
    </row>
    <row r="346" customHeight="1" spans="1:5">
      <c r="A346" s="5">
        <v>344</v>
      </c>
      <c r="B346" s="5" t="s">
        <v>15</v>
      </c>
      <c r="C346" s="5" t="str">
        <f>"冯译"</f>
        <v>冯译</v>
      </c>
      <c r="D346" s="5" t="str">
        <f>"男"</f>
        <v>男</v>
      </c>
      <c r="E346" s="5" t="s">
        <v>12</v>
      </c>
    </row>
    <row r="347" customHeight="1" spans="1:5">
      <c r="A347" s="5">
        <v>345</v>
      </c>
      <c r="B347" s="5" t="s">
        <v>15</v>
      </c>
      <c r="C347" s="5" t="str">
        <f>"张娟"</f>
        <v>张娟</v>
      </c>
      <c r="D347" s="5" t="str">
        <f>"女"</f>
        <v>女</v>
      </c>
      <c r="E347" s="5" t="s">
        <v>12</v>
      </c>
    </row>
    <row r="348" customHeight="1" spans="1:5">
      <c r="A348" s="5">
        <v>346</v>
      </c>
      <c r="B348" s="5" t="s">
        <v>15</v>
      </c>
      <c r="C348" s="5" t="str">
        <f>"林于淑"</f>
        <v>林于淑</v>
      </c>
      <c r="D348" s="5" t="str">
        <f>"女"</f>
        <v>女</v>
      </c>
      <c r="E348" s="5" t="s">
        <v>12</v>
      </c>
    </row>
    <row r="349" customHeight="1" spans="1:5">
      <c r="A349" s="5">
        <v>347</v>
      </c>
      <c r="B349" s="5" t="s">
        <v>15</v>
      </c>
      <c r="C349" s="5" t="str">
        <f>"李俊杰"</f>
        <v>李俊杰</v>
      </c>
      <c r="D349" s="5" t="str">
        <f>"男"</f>
        <v>男</v>
      </c>
      <c r="E349" s="5" t="s">
        <v>12</v>
      </c>
    </row>
    <row r="350" customHeight="1" spans="1:5">
      <c r="A350" s="5">
        <v>348</v>
      </c>
      <c r="B350" s="5" t="s">
        <v>15</v>
      </c>
      <c r="C350" s="5" t="str">
        <f>"吴玉妹"</f>
        <v>吴玉妹</v>
      </c>
      <c r="D350" s="5" t="str">
        <f>"女"</f>
        <v>女</v>
      </c>
      <c r="E350" s="5" t="s">
        <v>12</v>
      </c>
    </row>
    <row r="351" customHeight="1" spans="1:5">
      <c r="A351" s="5">
        <v>349</v>
      </c>
      <c r="B351" s="5" t="s">
        <v>15</v>
      </c>
      <c r="C351" s="5" t="str">
        <f>"罗盛超"</f>
        <v>罗盛超</v>
      </c>
      <c r="D351" s="5" t="str">
        <f>"男"</f>
        <v>男</v>
      </c>
      <c r="E351" s="5" t="s">
        <v>12</v>
      </c>
    </row>
    <row r="352" customHeight="1" spans="1:5">
      <c r="A352" s="5">
        <v>350</v>
      </c>
      <c r="B352" s="5" t="s">
        <v>15</v>
      </c>
      <c r="C352" s="5" t="str">
        <f>"孙婧莹"</f>
        <v>孙婧莹</v>
      </c>
      <c r="D352" s="5" t="str">
        <f t="shared" ref="D352:D411" si="13">"女"</f>
        <v>女</v>
      </c>
      <c r="E352" s="5" t="s">
        <v>12</v>
      </c>
    </row>
    <row r="353" customHeight="1" spans="1:5">
      <c r="A353" s="5">
        <v>351</v>
      </c>
      <c r="B353" s="5" t="s">
        <v>15</v>
      </c>
      <c r="C353" s="5" t="str">
        <f>"李梅金"</f>
        <v>李梅金</v>
      </c>
      <c r="D353" s="5" t="str">
        <f t="shared" si="13"/>
        <v>女</v>
      </c>
      <c r="E353" s="5" t="s">
        <v>12</v>
      </c>
    </row>
    <row r="354" customHeight="1" spans="1:5">
      <c r="A354" s="5">
        <v>352</v>
      </c>
      <c r="B354" s="5" t="s">
        <v>15</v>
      </c>
      <c r="C354" s="5" t="str">
        <f>"郑少玉"</f>
        <v>郑少玉</v>
      </c>
      <c r="D354" s="5" t="str">
        <f t="shared" si="13"/>
        <v>女</v>
      </c>
      <c r="E354" s="5" t="s">
        <v>12</v>
      </c>
    </row>
    <row r="355" customHeight="1" spans="1:5">
      <c r="A355" s="5">
        <v>353</v>
      </c>
      <c r="B355" s="5" t="s">
        <v>15</v>
      </c>
      <c r="C355" s="5" t="str">
        <f>"王堂栏"</f>
        <v>王堂栏</v>
      </c>
      <c r="D355" s="5" t="str">
        <f t="shared" si="13"/>
        <v>女</v>
      </c>
      <c r="E355" s="5" t="s">
        <v>12</v>
      </c>
    </row>
    <row r="356" customHeight="1" spans="1:5">
      <c r="A356" s="5">
        <v>354</v>
      </c>
      <c r="B356" s="5" t="s">
        <v>15</v>
      </c>
      <c r="C356" s="5" t="str">
        <f>"伍秋瑜"</f>
        <v>伍秋瑜</v>
      </c>
      <c r="D356" s="5" t="str">
        <f t="shared" si="13"/>
        <v>女</v>
      </c>
      <c r="E356" s="5" t="s">
        <v>12</v>
      </c>
    </row>
    <row r="357" customHeight="1" spans="1:5">
      <c r="A357" s="5">
        <v>355</v>
      </c>
      <c r="B357" s="5" t="s">
        <v>15</v>
      </c>
      <c r="C357" s="5" t="str">
        <f>"陈银"</f>
        <v>陈银</v>
      </c>
      <c r="D357" s="5" t="str">
        <f t="shared" si="13"/>
        <v>女</v>
      </c>
      <c r="E357" s="5" t="s">
        <v>12</v>
      </c>
    </row>
    <row r="358" customHeight="1" spans="1:5">
      <c r="A358" s="5">
        <v>356</v>
      </c>
      <c r="B358" s="5" t="s">
        <v>15</v>
      </c>
      <c r="C358" s="5" t="str">
        <f>"盘海兰"</f>
        <v>盘海兰</v>
      </c>
      <c r="D358" s="5" t="str">
        <f t="shared" si="13"/>
        <v>女</v>
      </c>
      <c r="E358" s="5" t="s">
        <v>12</v>
      </c>
    </row>
    <row r="359" customHeight="1" spans="1:5">
      <c r="A359" s="5">
        <v>357</v>
      </c>
      <c r="B359" s="5" t="s">
        <v>15</v>
      </c>
      <c r="C359" s="5" t="str">
        <f>"邱婉"</f>
        <v>邱婉</v>
      </c>
      <c r="D359" s="5" t="str">
        <f t="shared" si="13"/>
        <v>女</v>
      </c>
      <c r="E359" s="5" t="s">
        <v>12</v>
      </c>
    </row>
    <row r="360" customHeight="1" spans="1:5">
      <c r="A360" s="5">
        <v>358</v>
      </c>
      <c r="B360" s="5" t="s">
        <v>15</v>
      </c>
      <c r="C360" s="5" t="str">
        <f>"潘紫阳"</f>
        <v>潘紫阳</v>
      </c>
      <c r="D360" s="5" t="str">
        <f t="shared" si="13"/>
        <v>女</v>
      </c>
      <c r="E360" s="5" t="s">
        <v>12</v>
      </c>
    </row>
    <row r="361" customHeight="1" spans="1:5">
      <c r="A361" s="5">
        <v>359</v>
      </c>
      <c r="B361" s="5" t="s">
        <v>15</v>
      </c>
      <c r="C361" s="5" t="str">
        <f>"陈婷"</f>
        <v>陈婷</v>
      </c>
      <c r="D361" s="5" t="str">
        <f t="shared" si="13"/>
        <v>女</v>
      </c>
      <c r="E361" s="5" t="s">
        <v>12</v>
      </c>
    </row>
    <row r="362" customHeight="1" spans="1:5">
      <c r="A362" s="5">
        <v>360</v>
      </c>
      <c r="B362" s="5" t="s">
        <v>15</v>
      </c>
      <c r="C362" s="5" t="str">
        <f>"麦小菊"</f>
        <v>麦小菊</v>
      </c>
      <c r="D362" s="5" t="str">
        <f t="shared" si="13"/>
        <v>女</v>
      </c>
      <c r="E362" s="5" t="s">
        <v>12</v>
      </c>
    </row>
    <row r="363" customHeight="1" spans="1:5">
      <c r="A363" s="5">
        <v>361</v>
      </c>
      <c r="B363" s="5" t="s">
        <v>15</v>
      </c>
      <c r="C363" s="5" t="str">
        <f>"李玲"</f>
        <v>李玲</v>
      </c>
      <c r="D363" s="5" t="str">
        <f t="shared" si="13"/>
        <v>女</v>
      </c>
      <c r="E363" s="5" t="s">
        <v>12</v>
      </c>
    </row>
    <row r="364" customHeight="1" spans="1:5">
      <c r="A364" s="5">
        <v>362</v>
      </c>
      <c r="B364" s="5" t="s">
        <v>15</v>
      </c>
      <c r="C364" s="5" t="str">
        <f>"姜闻"</f>
        <v>姜闻</v>
      </c>
      <c r="D364" s="5" t="str">
        <f t="shared" si="13"/>
        <v>女</v>
      </c>
      <c r="E364" s="5" t="s">
        <v>12</v>
      </c>
    </row>
    <row r="365" customHeight="1" spans="1:5">
      <c r="A365" s="5">
        <v>363</v>
      </c>
      <c r="B365" s="5" t="s">
        <v>15</v>
      </c>
      <c r="C365" s="5" t="str">
        <f>"李芬"</f>
        <v>李芬</v>
      </c>
      <c r="D365" s="5" t="str">
        <f t="shared" si="13"/>
        <v>女</v>
      </c>
      <c r="E365" s="5" t="s">
        <v>12</v>
      </c>
    </row>
    <row r="366" customHeight="1" spans="1:5">
      <c r="A366" s="5">
        <v>364</v>
      </c>
      <c r="B366" s="5" t="s">
        <v>15</v>
      </c>
      <c r="C366" s="5" t="str">
        <f>"倪德霞"</f>
        <v>倪德霞</v>
      </c>
      <c r="D366" s="5" t="str">
        <f t="shared" si="13"/>
        <v>女</v>
      </c>
      <c r="E366" s="5" t="s">
        <v>12</v>
      </c>
    </row>
    <row r="367" customHeight="1" spans="1:5">
      <c r="A367" s="5">
        <v>365</v>
      </c>
      <c r="B367" s="5" t="s">
        <v>15</v>
      </c>
      <c r="C367" s="5" t="str">
        <f>"林巧"</f>
        <v>林巧</v>
      </c>
      <c r="D367" s="5" t="str">
        <f t="shared" si="13"/>
        <v>女</v>
      </c>
      <c r="E367" s="5" t="s">
        <v>12</v>
      </c>
    </row>
    <row r="368" customHeight="1" spans="1:5">
      <c r="A368" s="5">
        <v>366</v>
      </c>
      <c r="B368" s="5" t="s">
        <v>15</v>
      </c>
      <c r="C368" s="5" t="str">
        <f>"苏少兰"</f>
        <v>苏少兰</v>
      </c>
      <c r="D368" s="5" t="str">
        <f t="shared" si="13"/>
        <v>女</v>
      </c>
      <c r="E368" s="5" t="s">
        <v>12</v>
      </c>
    </row>
    <row r="369" customHeight="1" spans="1:5">
      <c r="A369" s="5">
        <v>367</v>
      </c>
      <c r="B369" s="5" t="s">
        <v>15</v>
      </c>
      <c r="C369" s="5" t="str">
        <f>"黄惠敏"</f>
        <v>黄惠敏</v>
      </c>
      <c r="D369" s="5" t="str">
        <f t="shared" si="13"/>
        <v>女</v>
      </c>
      <c r="E369" s="5" t="s">
        <v>12</v>
      </c>
    </row>
    <row r="370" customHeight="1" spans="1:5">
      <c r="A370" s="5">
        <v>368</v>
      </c>
      <c r="B370" s="5" t="s">
        <v>15</v>
      </c>
      <c r="C370" s="5" t="str">
        <f>"吉家娟"</f>
        <v>吉家娟</v>
      </c>
      <c r="D370" s="5" t="str">
        <f t="shared" si="13"/>
        <v>女</v>
      </c>
      <c r="E370" s="5" t="s">
        <v>12</v>
      </c>
    </row>
    <row r="371" customHeight="1" spans="1:5">
      <c r="A371" s="5">
        <v>369</v>
      </c>
      <c r="B371" s="5" t="s">
        <v>15</v>
      </c>
      <c r="C371" s="5" t="str">
        <f>"薛伟积"</f>
        <v>薛伟积</v>
      </c>
      <c r="D371" s="5" t="str">
        <f t="shared" si="13"/>
        <v>女</v>
      </c>
      <c r="E371" s="5" t="s">
        <v>12</v>
      </c>
    </row>
    <row r="372" customHeight="1" spans="1:5">
      <c r="A372" s="5">
        <v>370</v>
      </c>
      <c r="B372" s="5" t="s">
        <v>15</v>
      </c>
      <c r="C372" s="5" t="str">
        <f>"周梅英"</f>
        <v>周梅英</v>
      </c>
      <c r="D372" s="5" t="str">
        <f t="shared" si="13"/>
        <v>女</v>
      </c>
      <c r="E372" s="5" t="s">
        <v>12</v>
      </c>
    </row>
    <row r="373" customHeight="1" spans="1:5">
      <c r="A373" s="5">
        <v>371</v>
      </c>
      <c r="B373" s="5" t="s">
        <v>15</v>
      </c>
      <c r="C373" s="5" t="str">
        <f>"郑玉"</f>
        <v>郑玉</v>
      </c>
      <c r="D373" s="5" t="str">
        <f t="shared" si="13"/>
        <v>女</v>
      </c>
      <c r="E373" s="5" t="s">
        <v>12</v>
      </c>
    </row>
    <row r="374" customHeight="1" spans="1:5">
      <c r="A374" s="5">
        <v>372</v>
      </c>
      <c r="B374" s="5" t="s">
        <v>15</v>
      </c>
      <c r="C374" s="5" t="str">
        <f>"谢培容"</f>
        <v>谢培容</v>
      </c>
      <c r="D374" s="5" t="str">
        <f t="shared" si="13"/>
        <v>女</v>
      </c>
      <c r="E374" s="5" t="s">
        <v>12</v>
      </c>
    </row>
    <row r="375" customHeight="1" spans="1:5">
      <c r="A375" s="5">
        <v>373</v>
      </c>
      <c r="B375" s="5" t="s">
        <v>15</v>
      </c>
      <c r="C375" s="5" t="str">
        <f>"黄杏丁"</f>
        <v>黄杏丁</v>
      </c>
      <c r="D375" s="5" t="str">
        <f t="shared" si="13"/>
        <v>女</v>
      </c>
      <c r="E375" s="5" t="s">
        <v>12</v>
      </c>
    </row>
    <row r="376" customHeight="1" spans="1:5">
      <c r="A376" s="5">
        <v>374</v>
      </c>
      <c r="B376" s="5" t="s">
        <v>15</v>
      </c>
      <c r="C376" s="5" t="str">
        <f>"陈凤霞"</f>
        <v>陈凤霞</v>
      </c>
      <c r="D376" s="5" t="str">
        <f t="shared" si="13"/>
        <v>女</v>
      </c>
      <c r="E376" s="5" t="s">
        <v>12</v>
      </c>
    </row>
    <row r="377" customHeight="1" spans="1:5">
      <c r="A377" s="5">
        <v>375</v>
      </c>
      <c r="B377" s="5" t="s">
        <v>15</v>
      </c>
      <c r="C377" s="5" t="str">
        <f>"麦娇燕"</f>
        <v>麦娇燕</v>
      </c>
      <c r="D377" s="5" t="str">
        <f t="shared" si="13"/>
        <v>女</v>
      </c>
      <c r="E377" s="5" t="s">
        <v>12</v>
      </c>
    </row>
    <row r="378" customHeight="1" spans="1:5">
      <c r="A378" s="5">
        <v>376</v>
      </c>
      <c r="B378" s="5" t="s">
        <v>15</v>
      </c>
      <c r="C378" s="5" t="str">
        <f>"王小美"</f>
        <v>王小美</v>
      </c>
      <c r="D378" s="5" t="str">
        <f t="shared" si="13"/>
        <v>女</v>
      </c>
      <c r="E378" s="5" t="s">
        <v>12</v>
      </c>
    </row>
    <row r="379" customHeight="1" spans="1:5">
      <c r="A379" s="5">
        <v>377</v>
      </c>
      <c r="B379" s="5" t="s">
        <v>15</v>
      </c>
      <c r="C379" s="5" t="str">
        <f>"杨婷"</f>
        <v>杨婷</v>
      </c>
      <c r="D379" s="5" t="str">
        <f t="shared" si="13"/>
        <v>女</v>
      </c>
      <c r="E379" s="5" t="s">
        <v>12</v>
      </c>
    </row>
    <row r="380" customHeight="1" spans="1:5">
      <c r="A380" s="5">
        <v>378</v>
      </c>
      <c r="B380" s="5" t="s">
        <v>15</v>
      </c>
      <c r="C380" s="5" t="str">
        <f>"冯海平"</f>
        <v>冯海平</v>
      </c>
      <c r="D380" s="5" t="str">
        <f t="shared" si="13"/>
        <v>女</v>
      </c>
      <c r="E380" s="5" t="s">
        <v>12</v>
      </c>
    </row>
    <row r="381" customHeight="1" spans="1:5">
      <c r="A381" s="5">
        <v>379</v>
      </c>
      <c r="B381" s="5" t="s">
        <v>15</v>
      </c>
      <c r="C381" s="5" t="str">
        <f>"王雅婷"</f>
        <v>王雅婷</v>
      </c>
      <c r="D381" s="5" t="str">
        <f t="shared" si="13"/>
        <v>女</v>
      </c>
      <c r="E381" s="5" t="s">
        <v>12</v>
      </c>
    </row>
    <row r="382" customHeight="1" spans="1:5">
      <c r="A382" s="5">
        <v>380</v>
      </c>
      <c r="B382" s="5" t="s">
        <v>15</v>
      </c>
      <c r="C382" s="5" t="str">
        <f>"方铝玲"</f>
        <v>方铝玲</v>
      </c>
      <c r="D382" s="5" t="str">
        <f t="shared" si="13"/>
        <v>女</v>
      </c>
      <c r="E382" s="5" t="s">
        <v>12</v>
      </c>
    </row>
    <row r="383" customHeight="1" spans="1:5">
      <c r="A383" s="5">
        <v>381</v>
      </c>
      <c r="B383" s="5" t="s">
        <v>15</v>
      </c>
      <c r="C383" s="5" t="str">
        <f>"刘西菊"</f>
        <v>刘西菊</v>
      </c>
      <c r="D383" s="5" t="str">
        <f t="shared" si="13"/>
        <v>女</v>
      </c>
      <c r="E383" s="5" t="s">
        <v>12</v>
      </c>
    </row>
    <row r="384" customHeight="1" spans="1:5">
      <c r="A384" s="5">
        <v>382</v>
      </c>
      <c r="B384" s="5" t="s">
        <v>15</v>
      </c>
      <c r="C384" s="5" t="str">
        <f>"唐外丽"</f>
        <v>唐外丽</v>
      </c>
      <c r="D384" s="5" t="str">
        <f t="shared" si="13"/>
        <v>女</v>
      </c>
      <c r="E384" s="5" t="s">
        <v>12</v>
      </c>
    </row>
    <row r="385" customHeight="1" spans="1:5">
      <c r="A385" s="5">
        <v>383</v>
      </c>
      <c r="B385" s="5" t="s">
        <v>15</v>
      </c>
      <c r="C385" s="5" t="str">
        <f>"王春燕"</f>
        <v>王春燕</v>
      </c>
      <c r="D385" s="5" t="str">
        <f t="shared" si="13"/>
        <v>女</v>
      </c>
      <c r="E385" s="5" t="s">
        <v>12</v>
      </c>
    </row>
    <row r="386" customHeight="1" spans="1:5">
      <c r="A386" s="5">
        <v>384</v>
      </c>
      <c r="B386" s="5" t="s">
        <v>15</v>
      </c>
      <c r="C386" s="5" t="str">
        <f>"陈艳"</f>
        <v>陈艳</v>
      </c>
      <c r="D386" s="5" t="str">
        <f t="shared" si="13"/>
        <v>女</v>
      </c>
      <c r="E386" s="5" t="s">
        <v>12</v>
      </c>
    </row>
    <row r="387" customHeight="1" spans="1:5">
      <c r="A387" s="5">
        <v>385</v>
      </c>
      <c r="B387" s="5" t="s">
        <v>15</v>
      </c>
      <c r="C387" s="5" t="str">
        <f>"钟英"</f>
        <v>钟英</v>
      </c>
      <c r="D387" s="5" t="str">
        <f t="shared" si="13"/>
        <v>女</v>
      </c>
      <c r="E387" s="5" t="s">
        <v>12</v>
      </c>
    </row>
    <row r="388" customHeight="1" spans="1:5">
      <c r="A388" s="5">
        <v>386</v>
      </c>
      <c r="B388" s="5" t="s">
        <v>15</v>
      </c>
      <c r="C388" s="5" t="s">
        <v>16</v>
      </c>
      <c r="D388" s="5" t="str">
        <f t="shared" si="13"/>
        <v>女</v>
      </c>
      <c r="E388" s="5" t="s">
        <v>12</v>
      </c>
    </row>
    <row r="389" customHeight="1" spans="1:5">
      <c r="A389" s="5">
        <v>387</v>
      </c>
      <c r="B389" s="5" t="s">
        <v>15</v>
      </c>
      <c r="C389" s="5" t="str">
        <f>"罗全迷"</f>
        <v>罗全迷</v>
      </c>
      <c r="D389" s="5" t="str">
        <f t="shared" si="13"/>
        <v>女</v>
      </c>
      <c r="E389" s="5" t="s">
        <v>12</v>
      </c>
    </row>
    <row r="390" customHeight="1" spans="1:5">
      <c r="A390" s="5">
        <v>388</v>
      </c>
      <c r="B390" s="5" t="s">
        <v>15</v>
      </c>
      <c r="C390" s="5" t="str">
        <f>"徐加慧"</f>
        <v>徐加慧</v>
      </c>
      <c r="D390" s="5" t="str">
        <f t="shared" si="13"/>
        <v>女</v>
      </c>
      <c r="E390" s="5" t="s">
        <v>12</v>
      </c>
    </row>
    <row r="391" customHeight="1" spans="1:5">
      <c r="A391" s="5">
        <v>389</v>
      </c>
      <c r="B391" s="5" t="s">
        <v>15</v>
      </c>
      <c r="C391" s="5" t="str">
        <f>"林玛明"</f>
        <v>林玛明</v>
      </c>
      <c r="D391" s="5" t="str">
        <f t="shared" si="13"/>
        <v>女</v>
      </c>
      <c r="E391" s="5" t="s">
        <v>12</v>
      </c>
    </row>
    <row r="392" customHeight="1" spans="1:5">
      <c r="A392" s="5">
        <v>390</v>
      </c>
      <c r="B392" s="5" t="s">
        <v>15</v>
      </c>
      <c r="C392" s="5" t="str">
        <f>"何资颖"</f>
        <v>何资颖</v>
      </c>
      <c r="D392" s="5" t="str">
        <f t="shared" si="13"/>
        <v>女</v>
      </c>
      <c r="E392" s="5" t="s">
        <v>12</v>
      </c>
    </row>
    <row r="393" customHeight="1" spans="1:5">
      <c r="A393" s="5">
        <v>391</v>
      </c>
      <c r="B393" s="5" t="s">
        <v>15</v>
      </c>
      <c r="C393" s="5" t="str">
        <f>"林蔓蕾"</f>
        <v>林蔓蕾</v>
      </c>
      <c r="D393" s="5" t="str">
        <f t="shared" si="13"/>
        <v>女</v>
      </c>
      <c r="E393" s="5" t="s">
        <v>12</v>
      </c>
    </row>
    <row r="394" customHeight="1" spans="1:5">
      <c r="A394" s="5">
        <v>392</v>
      </c>
      <c r="B394" s="5" t="s">
        <v>15</v>
      </c>
      <c r="C394" s="5" t="str">
        <f>"符提妹"</f>
        <v>符提妹</v>
      </c>
      <c r="D394" s="5" t="str">
        <f t="shared" si="13"/>
        <v>女</v>
      </c>
      <c r="E394" s="5" t="s">
        <v>12</v>
      </c>
    </row>
    <row r="395" customHeight="1" spans="1:5">
      <c r="A395" s="5">
        <v>393</v>
      </c>
      <c r="B395" s="5" t="s">
        <v>15</v>
      </c>
      <c r="C395" s="5" t="str">
        <f>"程娟"</f>
        <v>程娟</v>
      </c>
      <c r="D395" s="5" t="str">
        <f t="shared" si="13"/>
        <v>女</v>
      </c>
      <c r="E395" s="5" t="s">
        <v>12</v>
      </c>
    </row>
    <row r="396" customHeight="1" spans="1:5">
      <c r="A396" s="5">
        <v>394</v>
      </c>
      <c r="B396" s="5" t="s">
        <v>15</v>
      </c>
      <c r="C396" s="5" t="str">
        <f>"李翼桃"</f>
        <v>李翼桃</v>
      </c>
      <c r="D396" s="5" t="str">
        <f t="shared" si="13"/>
        <v>女</v>
      </c>
      <c r="E396" s="5" t="s">
        <v>12</v>
      </c>
    </row>
    <row r="397" customHeight="1" spans="1:5">
      <c r="A397" s="5">
        <v>395</v>
      </c>
      <c r="B397" s="5" t="s">
        <v>15</v>
      </c>
      <c r="C397" s="5" t="str">
        <f>"陈琼金"</f>
        <v>陈琼金</v>
      </c>
      <c r="D397" s="5" t="str">
        <f t="shared" si="13"/>
        <v>女</v>
      </c>
      <c r="E397" s="5" t="s">
        <v>12</v>
      </c>
    </row>
    <row r="398" customHeight="1" spans="1:5">
      <c r="A398" s="5">
        <v>396</v>
      </c>
      <c r="B398" s="5" t="s">
        <v>15</v>
      </c>
      <c r="C398" s="5" t="str">
        <f>"符梅"</f>
        <v>符梅</v>
      </c>
      <c r="D398" s="5" t="str">
        <f t="shared" si="13"/>
        <v>女</v>
      </c>
      <c r="E398" s="5" t="s">
        <v>12</v>
      </c>
    </row>
    <row r="399" customHeight="1" spans="1:5">
      <c r="A399" s="5">
        <v>397</v>
      </c>
      <c r="B399" s="5" t="s">
        <v>15</v>
      </c>
      <c r="C399" s="5" t="str">
        <f>"林卉丹"</f>
        <v>林卉丹</v>
      </c>
      <c r="D399" s="5" t="str">
        <f t="shared" si="13"/>
        <v>女</v>
      </c>
      <c r="E399" s="5" t="s">
        <v>12</v>
      </c>
    </row>
    <row r="400" customHeight="1" spans="1:5">
      <c r="A400" s="5">
        <v>398</v>
      </c>
      <c r="B400" s="5" t="s">
        <v>15</v>
      </c>
      <c r="C400" s="5" t="str">
        <f>"符芳源"</f>
        <v>符芳源</v>
      </c>
      <c r="D400" s="5" t="str">
        <f t="shared" si="13"/>
        <v>女</v>
      </c>
      <c r="E400" s="5" t="s">
        <v>12</v>
      </c>
    </row>
    <row r="401" customHeight="1" spans="1:5">
      <c r="A401" s="5">
        <v>399</v>
      </c>
      <c r="B401" s="5" t="s">
        <v>15</v>
      </c>
      <c r="C401" s="5" t="str">
        <f>"陈金丹"</f>
        <v>陈金丹</v>
      </c>
      <c r="D401" s="5" t="str">
        <f t="shared" si="13"/>
        <v>女</v>
      </c>
      <c r="E401" s="5" t="s">
        <v>12</v>
      </c>
    </row>
    <row r="402" customHeight="1" spans="1:5">
      <c r="A402" s="5">
        <v>400</v>
      </c>
      <c r="B402" s="5" t="s">
        <v>15</v>
      </c>
      <c r="C402" s="5" t="str">
        <f>"陈文娇"</f>
        <v>陈文娇</v>
      </c>
      <c r="D402" s="5" t="str">
        <f t="shared" si="13"/>
        <v>女</v>
      </c>
      <c r="E402" s="5" t="s">
        <v>12</v>
      </c>
    </row>
    <row r="403" customHeight="1" spans="1:5">
      <c r="A403" s="5">
        <v>401</v>
      </c>
      <c r="B403" s="5" t="s">
        <v>15</v>
      </c>
      <c r="C403" s="5" t="str">
        <f>"罗莘"</f>
        <v>罗莘</v>
      </c>
      <c r="D403" s="5" t="str">
        <f t="shared" si="13"/>
        <v>女</v>
      </c>
      <c r="E403" s="5" t="s">
        <v>12</v>
      </c>
    </row>
    <row r="404" customHeight="1" spans="1:5">
      <c r="A404" s="5">
        <v>402</v>
      </c>
      <c r="B404" s="5" t="s">
        <v>15</v>
      </c>
      <c r="C404" s="5" t="str">
        <f>"文日婷"</f>
        <v>文日婷</v>
      </c>
      <c r="D404" s="5" t="str">
        <f t="shared" si="13"/>
        <v>女</v>
      </c>
      <c r="E404" s="5" t="s">
        <v>12</v>
      </c>
    </row>
    <row r="405" customHeight="1" spans="1:5">
      <c r="A405" s="5">
        <v>403</v>
      </c>
      <c r="B405" s="5" t="s">
        <v>15</v>
      </c>
      <c r="C405" s="5" t="str">
        <f>"江淑兰"</f>
        <v>江淑兰</v>
      </c>
      <c r="D405" s="5" t="str">
        <f t="shared" si="13"/>
        <v>女</v>
      </c>
      <c r="E405" s="5" t="s">
        <v>12</v>
      </c>
    </row>
    <row r="406" customHeight="1" spans="1:5">
      <c r="A406" s="5">
        <v>404</v>
      </c>
      <c r="B406" s="5" t="s">
        <v>15</v>
      </c>
      <c r="C406" s="5" t="str">
        <f>"兰丹利"</f>
        <v>兰丹利</v>
      </c>
      <c r="D406" s="5" t="str">
        <f t="shared" si="13"/>
        <v>女</v>
      </c>
      <c r="E406" s="5" t="s">
        <v>12</v>
      </c>
    </row>
    <row r="407" customHeight="1" spans="1:5">
      <c r="A407" s="5">
        <v>405</v>
      </c>
      <c r="B407" s="5" t="s">
        <v>15</v>
      </c>
      <c r="C407" s="5" t="str">
        <f>"陈丽吉"</f>
        <v>陈丽吉</v>
      </c>
      <c r="D407" s="5" t="str">
        <f t="shared" si="13"/>
        <v>女</v>
      </c>
      <c r="E407" s="5" t="s">
        <v>12</v>
      </c>
    </row>
    <row r="408" customHeight="1" spans="1:5">
      <c r="A408" s="5">
        <v>406</v>
      </c>
      <c r="B408" s="5" t="s">
        <v>15</v>
      </c>
      <c r="C408" s="5" t="str">
        <f>"王芳"</f>
        <v>王芳</v>
      </c>
      <c r="D408" s="5" t="str">
        <f t="shared" si="13"/>
        <v>女</v>
      </c>
      <c r="E408" s="5" t="s">
        <v>12</v>
      </c>
    </row>
    <row r="409" customHeight="1" spans="1:5">
      <c r="A409" s="5">
        <v>407</v>
      </c>
      <c r="B409" s="5" t="s">
        <v>15</v>
      </c>
      <c r="C409" s="5" t="str">
        <f>"薛婆保"</f>
        <v>薛婆保</v>
      </c>
      <c r="D409" s="5" t="str">
        <f t="shared" si="13"/>
        <v>女</v>
      </c>
      <c r="E409" s="5" t="s">
        <v>12</v>
      </c>
    </row>
    <row r="410" customHeight="1" spans="1:5">
      <c r="A410" s="5">
        <v>408</v>
      </c>
      <c r="B410" s="5" t="s">
        <v>15</v>
      </c>
      <c r="C410" s="5" t="str">
        <f>"王柔婷"</f>
        <v>王柔婷</v>
      </c>
      <c r="D410" s="5" t="str">
        <f t="shared" si="13"/>
        <v>女</v>
      </c>
      <c r="E410" s="5" t="s">
        <v>12</v>
      </c>
    </row>
    <row r="411" customHeight="1" spans="1:5">
      <c r="A411" s="5">
        <v>409</v>
      </c>
      <c r="B411" s="5" t="s">
        <v>15</v>
      </c>
      <c r="C411" s="5" t="str">
        <f>"王裕銮"</f>
        <v>王裕銮</v>
      </c>
      <c r="D411" s="5" t="str">
        <f t="shared" si="13"/>
        <v>女</v>
      </c>
      <c r="E411" s="5" t="s">
        <v>12</v>
      </c>
    </row>
    <row r="412" customHeight="1" spans="1:5">
      <c r="A412" s="5">
        <v>410</v>
      </c>
      <c r="B412" s="5" t="s">
        <v>15</v>
      </c>
      <c r="C412" s="5" t="str">
        <f>"唐国"</f>
        <v>唐国</v>
      </c>
      <c r="D412" s="5" t="str">
        <f>"男"</f>
        <v>男</v>
      </c>
      <c r="E412" s="5" t="s">
        <v>12</v>
      </c>
    </row>
    <row r="413" customHeight="1" spans="1:5">
      <c r="A413" s="5">
        <v>411</v>
      </c>
      <c r="B413" s="5" t="s">
        <v>15</v>
      </c>
      <c r="C413" s="5" t="str">
        <f>"林小晶"</f>
        <v>林小晶</v>
      </c>
      <c r="D413" s="5" t="str">
        <f>"女"</f>
        <v>女</v>
      </c>
      <c r="E413" s="5" t="s">
        <v>12</v>
      </c>
    </row>
    <row r="414" customHeight="1" spans="1:5">
      <c r="A414" s="5">
        <v>412</v>
      </c>
      <c r="B414" s="5" t="s">
        <v>15</v>
      </c>
      <c r="C414" s="5" t="str">
        <f>"谢小芸"</f>
        <v>谢小芸</v>
      </c>
      <c r="D414" s="5" t="str">
        <f>"女"</f>
        <v>女</v>
      </c>
      <c r="E414" s="5" t="s">
        <v>12</v>
      </c>
    </row>
    <row r="415" customHeight="1" spans="1:5">
      <c r="A415" s="5">
        <v>413</v>
      </c>
      <c r="B415" s="5" t="s">
        <v>15</v>
      </c>
      <c r="C415" s="5" t="str">
        <f>"周亚莲"</f>
        <v>周亚莲</v>
      </c>
      <c r="D415" s="5" t="str">
        <f>"女"</f>
        <v>女</v>
      </c>
      <c r="E415" s="5" t="s">
        <v>12</v>
      </c>
    </row>
    <row r="416" customHeight="1" spans="1:5">
      <c r="A416" s="5">
        <v>414</v>
      </c>
      <c r="B416" s="5" t="s">
        <v>15</v>
      </c>
      <c r="C416" s="5" t="str">
        <f>"陈显良"</f>
        <v>陈显良</v>
      </c>
      <c r="D416" s="5" t="str">
        <f>"男"</f>
        <v>男</v>
      </c>
      <c r="E416" s="5" t="s">
        <v>12</v>
      </c>
    </row>
    <row r="417" customHeight="1" spans="1:5">
      <c r="A417" s="5">
        <v>415</v>
      </c>
      <c r="B417" s="5" t="s">
        <v>15</v>
      </c>
      <c r="C417" s="5" t="str">
        <f>"何芳"</f>
        <v>何芳</v>
      </c>
      <c r="D417" s="5" t="str">
        <f t="shared" ref="D417:D423" si="14">"女"</f>
        <v>女</v>
      </c>
      <c r="E417" s="5" t="s">
        <v>12</v>
      </c>
    </row>
    <row r="418" customHeight="1" spans="1:5">
      <c r="A418" s="5">
        <v>416</v>
      </c>
      <c r="B418" s="5" t="s">
        <v>15</v>
      </c>
      <c r="C418" s="5" t="str">
        <f>"杨小丹"</f>
        <v>杨小丹</v>
      </c>
      <c r="D418" s="5" t="str">
        <f t="shared" si="14"/>
        <v>女</v>
      </c>
      <c r="E418" s="5" t="s">
        <v>12</v>
      </c>
    </row>
    <row r="419" customHeight="1" spans="1:5">
      <c r="A419" s="5">
        <v>417</v>
      </c>
      <c r="B419" s="5" t="s">
        <v>15</v>
      </c>
      <c r="C419" s="5" t="str">
        <f>"陈秋霞"</f>
        <v>陈秋霞</v>
      </c>
      <c r="D419" s="5" t="str">
        <f t="shared" si="14"/>
        <v>女</v>
      </c>
      <c r="E419" s="5" t="s">
        <v>12</v>
      </c>
    </row>
    <row r="420" customHeight="1" spans="1:5">
      <c r="A420" s="5">
        <v>418</v>
      </c>
      <c r="B420" s="5" t="s">
        <v>15</v>
      </c>
      <c r="C420" s="5" t="str">
        <f>"赵开均"</f>
        <v>赵开均</v>
      </c>
      <c r="D420" s="5" t="str">
        <f t="shared" si="14"/>
        <v>女</v>
      </c>
      <c r="E420" s="5" t="s">
        <v>12</v>
      </c>
    </row>
    <row r="421" customHeight="1" spans="1:5">
      <c r="A421" s="5">
        <v>419</v>
      </c>
      <c r="B421" s="5" t="s">
        <v>15</v>
      </c>
      <c r="C421" s="5" t="str">
        <f>"曾琼逸"</f>
        <v>曾琼逸</v>
      </c>
      <c r="D421" s="5" t="str">
        <f t="shared" si="14"/>
        <v>女</v>
      </c>
      <c r="E421" s="5" t="s">
        <v>12</v>
      </c>
    </row>
    <row r="422" customHeight="1" spans="1:5">
      <c r="A422" s="5">
        <v>420</v>
      </c>
      <c r="B422" s="5" t="s">
        <v>15</v>
      </c>
      <c r="C422" s="5" t="str">
        <f>"李平丹"</f>
        <v>李平丹</v>
      </c>
      <c r="D422" s="5" t="str">
        <f t="shared" si="14"/>
        <v>女</v>
      </c>
      <c r="E422" s="5" t="s">
        <v>12</v>
      </c>
    </row>
    <row r="423" customHeight="1" spans="1:5">
      <c r="A423" s="5">
        <v>421</v>
      </c>
      <c r="B423" s="5" t="s">
        <v>15</v>
      </c>
      <c r="C423" s="5" t="str">
        <f>"杨雁"</f>
        <v>杨雁</v>
      </c>
      <c r="D423" s="5" t="str">
        <f t="shared" si="14"/>
        <v>女</v>
      </c>
      <c r="E423" s="5" t="s">
        <v>12</v>
      </c>
    </row>
    <row r="424" customHeight="1" spans="1:5">
      <c r="A424" s="5">
        <v>422</v>
      </c>
      <c r="B424" s="5" t="s">
        <v>15</v>
      </c>
      <c r="C424" s="5" t="str">
        <f>"邢高高"</f>
        <v>邢高高</v>
      </c>
      <c r="D424" s="5" t="str">
        <f>"男"</f>
        <v>男</v>
      </c>
      <c r="E424" s="5" t="s">
        <v>12</v>
      </c>
    </row>
    <row r="425" customHeight="1" spans="1:5">
      <c r="A425" s="5">
        <v>423</v>
      </c>
      <c r="B425" s="5" t="s">
        <v>15</v>
      </c>
      <c r="C425" s="5" t="str">
        <f>"陈春花"</f>
        <v>陈春花</v>
      </c>
      <c r="D425" s="5" t="str">
        <f>"女"</f>
        <v>女</v>
      </c>
      <c r="E425" s="5" t="s">
        <v>12</v>
      </c>
    </row>
    <row r="426" customHeight="1" spans="1:5">
      <c r="A426" s="5">
        <v>424</v>
      </c>
      <c r="B426" s="5" t="s">
        <v>15</v>
      </c>
      <c r="C426" s="5" t="str">
        <f>"谢克振"</f>
        <v>谢克振</v>
      </c>
      <c r="D426" s="5" t="str">
        <f>"女"</f>
        <v>女</v>
      </c>
      <c r="E426" s="5" t="s">
        <v>12</v>
      </c>
    </row>
    <row r="427" customHeight="1" spans="1:5">
      <c r="A427" s="5">
        <v>425</v>
      </c>
      <c r="B427" s="5" t="s">
        <v>15</v>
      </c>
      <c r="C427" s="5" t="str">
        <f>"钟学帆"</f>
        <v>钟学帆</v>
      </c>
      <c r="D427" s="5" t="str">
        <f>"男"</f>
        <v>男</v>
      </c>
      <c r="E427" s="5" t="s">
        <v>12</v>
      </c>
    </row>
    <row r="428" customHeight="1" spans="1:5">
      <c r="A428" s="5">
        <v>426</v>
      </c>
      <c r="B428" s="5" t="s">
        <v>15</v>
      </c>
      <c r="C428" s="5" t="str">
        <f>"高颖慧"</f>
        <v>高颖慧</v>
      </c>
      <c r="D428" s="5" t="str">
        <f>"女"</f>
        <v>女</v>
      </c>
      <c r="E428" s="5" t="s">
        <v>12</v>
      </c>
    </row>
    <row r="429" customHeight="1" spans="1:5">
      <c r="A429" s="5">
        <v>427</v>
      </c>
      <c r="B429" s="5" t="s">
        <v>15</v>
      </c>
      <c r="C429" s="5" t="str">
        <f>"郑森"</f>
        <v>郑森</v>
      </c>
      <c r="D429" s="5" t="str">
        <f>"男"</f>
        <v>男</v>
      </c>
      <c r="E429" s="5" t="s">
        <v>12</v>
      </c>
    </row>
    <row r="430" customHeight="1" spans="1:5">
      <c r="A430" s="5">
        <v>428</v>
      </c>
      <c r="B430" s="5" t="s">
        <v>15</v>
      </c>
      <c r="C430" s="5" t="str">
        <f>"王锡慧"</f>
        <v>王锡慧</v>
      </c>
      <c r="D430" s="5" t="str">
        <f>"女"</f>
        <v>女</v>
      </c>
      <c r="E430" s="5" t="s">
        <v>12</v>
      </c>
    </row>
    <row r="431" customHeight="1" spans="1:5">
      <c r="A431" s="5">
        <v>429</v>
      </c>
      <c r="B431" s="5" t="s">
        <v>15</v>
      </c>
      <c r="C431" s="5" t="str">
        <f>"罗晓欣"</f>
        <v>罗晓欣</v>
      </c>
      <c r="D431" s="5" t="str">
        <f>"女"</f>
        <v>女</v>
      </c>
      <c r="E431" s="5" t="s">
        <v>12</v>
      </c>
    </row>
    <row r="432" customHeight="1" spans="1:5">
      <c r="A432" s="5">
        <v>430</v>
      </c>
      <c r="B432" s="5" t="s">
        <v>15</v>
      </c>
      <c r="C432" s="5" t="str">
        <f>"谢臻铭"</f>
        <v>谢臻铭</v>
      </c>
      <c r="D432" s="5" t="str">
        <f>"女"</f>
        <v>女</v>
      </c>
      <c r="E432" s="5" t="s">
        <v>12</v>
      </c>
    </row>
    <row r="433" customHeight="1" spans="1:5">
      <c r="A433" s="5">
        <v>431</v>
      </c>
      <c r="B433" s="5" t="s">
        <v>15</v>
      </c>
      <c r="C433" s="5" t="str">
        <f>"黎瑞婵"</f>
        <v>黎瑞婵</v>
      </c>
      <c r="D433" s="5" t="str">
        <f>"女"</f>
        <v>女</v>
      </c>
      <c r="E433" s="5" t="s">
        <v>12</v>
      </c>
    </row>
    <row r="434" customHeight="1" spans="1:5">
      <c r="A434" s="5">
        <v>432</v>
      </c>
      <c r="B434" s="5" t="s">
        <v>15</v>
      </c>
      <c r="C434" s="5" t="str">
        <f>"何家鹏"</f>
        <v>何家鹏</v>
      </c>
      <c r="D434" s="5" t="str">
        <f>"男"</f>
        <v>男</v>
      </c>
      <c r="E434" s="5" t="s">
        <v>12</v>
      </c>
    </row>
    <row r="435" customHeight="1" spans="1:5">
      <c r="A435" s="5">
        <v>433</v>
      </c>
      <c r="B435" s="5" t="s">
        <v>15</v>
      </c>
      <c r="C435" s="5" t="str">
        <f>"黎日燕"</f>
        <v>黎日燕</v>
      </c>
      <c r="D435" s="5" t="str">
        <f t="shared" ref="D435:D498" si="15">"女"</f>
        <v>女</v>
      </c>
      <c r="E435" s="5" t="s">
        <v>12</v>
      </c>
    </row>
    <row r="436" customHeight="1" spans="1:5">
      <c r="A436" s="5">
        <v>434</v>
      </c>
      <c r="B436" s="5" t="s">
        <v>15</v>
      </c>
      <c r="C436" s="5" t="str">
        <f>"王东露"</f>
        <v>王东露</v>
      </c>
      <c r="D436" s="5" t="str">
        <f t="shared" si="15"/>
        <v>女</v>
      </c>
      <c r="E436" s="5" t="s">
        <v>12</v>
      </c>
    </row>
    <row r="437" customHeight="1" spans="1:5">
      <c r="A437" s="5">
        <v>435</v>
      </c>
      <c r="B437" s="5" t="s">
        <v>15</v>
      </c>
      <c r="C437" s="5" t="str">
        <f>"吴乐乐"</f>
        <v>吴乐乐</v>
      </c>
      <c r="D437" s="5" t="str">
        <f t="shared" si="15"/>
        <v>女</v>
      </c>
      <c r="E437" s="5" t="s">
        <v>12</v>
      </c>
    </row>
    <row r="438" customHeight="1" spans="1:5">
      <c r="A438" s="5">
        <v>436</v>
      </c>
      <c r="B438" s="5" t="s">
        <v>15</v>
      </c>
      <c r="C438" s="5" t="str">
        <f>"陈慧青"</f>
        <v>陈慧青</v>
      </c>
      <c r="D438" s="5" t="str">
        <f t="shared" si="15"/>
        <v>女</v>
      </c>
      <c r="E438" s="5" t="s">
        <v>12</v>
      </c>
    </row>
    <row r="439" customHeight="1" spans="1:5">
      <c r="A439" s="5">
        <v>437</v>
      </c>
      <c r="B439" s="5" t="s">
        <v>15</v>
      </c>
      <c r="C439" s="5" t="str">
        <f>"吴亚琴"</f>
        <v>吴亚琴</v>
      </c>
      <c r="D439" s="5" t="str">
        <f t="shared" si="15"/>
        <v>女</v>
      </c>
      <c r="E439" s="5" t="s">
        <v>12</v>
      </c>
    </row>
    <row r="440" customHeight="1" spans="1:5">
      <c r="A440" s="5">
        <v>438</v>
      </c>
      <c r="B440" s="5" t="s">
        <v>15</v>
      </c>
      <c r="C440" s="5" t="str">
        <f>"于晓梅"</f>
        <v>于晓梅</v>
      </c>
      <c r="D440" s="5" t="str">
        <f t="shared" si="15"/>
        <v>女</v>
      </c>
      <c r="E440" s="5" t="s">
        <v>12</v>
      </c>
    </row>
    <row r="441" customHeight="1" spans="1:5">
      <c r="A441" s="5">
        <v>439</v>
      </c>
      <c r="B441" s="5" t="s">
        <v>15</v>
      </c>
      <c r="C441" s="5" t="str">
        <f>"李助桂"</f>
        <v>李助桂</v>
      </c>
      <c r="D441" s="5" t="str">
        <f t="shared" si="15"/>
        <v>女</v>
      </c>
      <c r="E441" s="5" t="s">
        <v>12</v>
      </c>
    </row>
    <row r="442" customHeight="1" spans="1:5">
      <c r="A442" s="5">
        <v>440</v>
      </c>
      <c r="B442" s="5" t="s">
        <v>15</v>
      </c>
      <c r="C442" s="5" t="str">
        <f>"王燕妮"</f>
        <v>王燕妮</v>
      </c>
      <c r="D442" s="5" t="str">
        <f t="shared" si="15"/>
        <v>女</v>
      </c>
      <c r="E442" s="5" t="s">
        <v>12</v>
      </c>
    </row>
    <row r="443" customHeight="1" spans="1:5">
      <c r="A443" s="5">
        <v>441</v>
      </c>
      <c r="B443" s="5" t="s">
        <v>15</v>
      </c>
      <c r="C443" s="5" t="str">
        <f>"何秋燕"</f>
        <v>何秋燕</v>
      </c>
      <c r="D443" s="5" t="str">
        <f t="shared" si="15"/>
        <v>女</v>
      </c>
      <c r="E443" s="5" t="s">
        <v>12</v>
      </c>
    </row>
    <row r="444" customHeight="1" spans="1:5">
      <c r="A444" s="5">
        <v>442</v>
      </c>
      <c r="B444" s="5" t="s">
        <v>15</v>
      </c>
      <c r="C444" s="5" t="str">
        <f>"谢少英"</f>
        <v>谢少英</v>
      </c>
      <c r="D444" s="5" t="str">
        <f t="shared" si="15"/>
        <v>女</v>
      </c>
      <c r="E444" s="5" t="s">
        <v>12</v>
      </c>
    </row>
    <row r="445" customHeight="1" spans="1:5">
      <c r="A445" s="5">
        <v>443</v>
      </c>
      <c r="B445" s="5" t="s">
        <v>15</v>
      </c>
      <c r="C445" s="5" t="str">
        <f>"吴青蕊"</f>
        <v>吴青蕊</v>
      </c>
      <c r="D445" s="5" t="str">
        <f t="shared" si="15"/>
        <v>女</v>
      </c>
      <c r="E445" s="5" t="s">
        <v>12</v>
      </c>
    </row>
    <row r="446" customHeight="1" spans="1:5">
      <c r="A446" s="5">
        <v>444</v>
      </c>
      <c r="B446" s="5" t="s">
        <v>15</v>
      </c>
      <c r="C446" s="5" t="str">
        <f>"陈够燕"</f>
        <v>陈够燕</v>
      </c>
      <c r="D446" s="5" t="str">
        <f t="shared" si="15"/>
        <v>女</v>
      </c>
      <c r="E446" s="5" t="s">
        <v>12</v>
      </c>
    </row>
    <row r="447" customHeight="1" spans="1:5">
      <c r="A447" s="5">
        <v>445</v>
      </c>
      <c r="B447" s="5" t="s">
        <v>15</v>
      </c>
      <c r="C447" s="5" t="str">
        <f>"王云丽"</f>
        <v>王云丽</v>
      </c>
      <c r="D447" s="5" t="str">
        <f t="shared" si="15"/>
        <v>女</v>
      </c>
      <c r="E447" s="5" t="s">
        <v>12</v>
      </c>
    </row>
    <row r="448" customHeight="1" spans="1:5">
      <c r="A448" s="5">
        <v>446</v>
      </c>
      <c r="B448" s="5" t="s">
        <v>15</v>
      </c>
      <c r="C448" s="5" t="str">
        <f>"符淑娇"</f>
        <v>符淑娇</v>
      </c>
      <c r="D448" s="5" t="str">
        <f t="shared" si="15"/>
        <v>女</v>
      </c>
      <c r="E448" s="5" t="s">
        <v>12</v>
      </c>
    </row>
    <row r="449" customHeight="1" spans="1:5">
      <c r="A449" s="5">
        <v>447</v>
      </c>
      <c r="B449" s="5" t="s">
        <v>15</v>
      </c>
      <c r="C449" s="5" t="str">
        <f>"文秋彦"</f>
        <v>文秋彦</v>
      </c>
      <c r="D449" s="5" t="str">
        <f t="shared" si="15"/>
        <v>女</v>
      </c>
      <c r="E449" s="5" t="s">
        <v>12</v>
      </c>
    </row>
    <row r="450" customHeight="1" spans="1:5">
      <c r="A450" s="5">
        <v>448</v>
      </c>
      <c r="B450" s="5" t="s">
        <v>15</v>
      </c>
      <c r="C450" s="5" t="str">
        <f>"林丹"</f>
        <v>林丹</v>
      </c>
      <c r="D450" s="5" t="str">
        <f t="shared" si="15"/>
        <v>女</v>
      </c>
      <c r="E450" s="5" t="s">
        <v>12</v>
      </c>
    </row>
    <row r="451" customHeight="1" spans="1:5">
      <c r="A451" s="5">
        <v>449</v>
      </c>
      <c r="B451" s="5" t="s">
        <v>15</v>
      </c>
      <c r="C451" s="5" t="str">
        <f>"苏丽"</f>
        <v>苏丽</v>
      </c>
      <c r="D451" s="5" t="str">
        <f t="shared" si="15"/>
        <v>女</v>
      </c>
      <c r="E451" s="5" t="s">
        <v>12</v>
      </c>
    </row>
    <row r="452" customHeight="1" spans="1:5">
      <c r="A452" s="5">
        <v>450</v>
      </c>
      <c r="B452" s="5" t="s">
        <v>15</v>
      </c>
      <c r="C452" s="5" t="str">
        <f>"谢小江"</f>
        <v>谢小江</v>
      </c>
      <c r="D452" s="5" t="str">
        <f t="shared" si="15"/>
        <v>女</v>
      </c>
      <c r="E452" s="5" t="s">
        <v>12</v>
      </c>
    </row>
    <row r="453" customHeight="1" spans="1:5">
      <c r="A453" s="5">
        <v>451</v>
      </c>
      <c r="B453" s="5" t="s">
        <v>15</v>
      </c>
      <c r="C453" s="5" t="str">
        <f>"吴原榕"</f>
        <v>吴原榕</v>
      </c>
      <c r="D453" s="5" t="str">
        <f t="shared" si="15"/>
        <v>女</v>
      </c>
      <c r="E453" s="5" t="s">
        <v>12</v>
      </c>
    </row>
    <row r="454" customHeight="1" spans="1:5">
      <c r="A454" s="5">
        <v>452</v>
      </c>
      <c r="B454" s="5" t="s">
        <v>15</v>
      </c>
      <c r="C454" s="5" t="str">
        <f>"陈林琼"</f>
        <v>陈林琼</v>
      </c>
      <c r="D454" s="5" t="str">
        <f t="shared" si="15"/>
        <v>女</v>
      </c>
      <c r="E454" s="5" t="s">
        <v>12</v>
      </c>
    </row>
    <row r="455" customHeight="1" spans="1:5">
      <c r="A455" s="5">
        <v>453</v>
      </c>
      <c r="B455" s="5" t="s">
        <v>15</v>
      </c>
      <c r="C455" s="5" t="str">
        <f>"黄丽升"</f>
        <v>黄丽升</v>
      </c>
      <c r="D455" s="5" t="str">
        <f t="shared" si="15"/>
        <v>女</v>
      </c>
      <c r="E455" s="5" t="s">
        <v>12</v>
      </c>
    </row>
    <row r="456" customHeight="1" spans="1:5">
      <c r="A456" s="5">
        <v>454</v>
      </c>
      <c r="B456" s="5" t="s">
        <v>15</v>
      </c>
      <c r="C456" s="5" t="str">
        <f>"符玉芬"</f>
        <v>符玉芬</v>
      </c>
      <c r="D456" s="5" t="str">
        <f t="shared" si="15"/>
        <v>女</v>
      </c>
      <c r="E456" s="5" t="s">
        <v>12</v>
      </c>
    </row>
    <row r="457" customHeight="1" spans="1:5">
      <c r="A457" s="5">
        <v>455</v>
      </c>
      <c r="B457" s="5" t="s">
        <v>15</v>
      </c>
      <c r="C457" s="5" t="str">
        <f>"王芷萱"</f>
        <v>王芷萱</v>
      </c>
      <c r="D457" s="5" t="str">
        <f t="shared" si="15"/>
        <v>女</v>
      </c>
      <c r="E457" s="5" t="s">
        <v>12</v>
      </c>
    </row>
    <row r="458" customHeight="1" spans="1:5">
      <c r="A458" s="5">
        <v>456</v>
      </c>
      <c r="B458" s="5" t="s">
        <v>15</v>
      </c>
      <c r="C458" s="5" t="str">
        <f>"唐琳玲"</f>
        <v>唐琳玲</v>
      </c>
      <c r="D458" s="5" t="str">
        <f t="shared" si="15"/>
        <v>女</v>
      </c>
      <c r="E458" s="5" t="s">
        <v>12</v>
      </c>
    </row>
    <row r="459" customHeight="1" spans="1:5">
      <c r="A459" s="5">
        <v>457</v>
      </c>
      <c r="B459" s="5" t="s">
        <v>15</v>
      </c>
      <c r="C459" s="5" t="str">
        <f>"林才庆"</f>
        <v>林才庆</v>
      </c>
      <c r="D459" s="5" t="str">
        <f t="shared" si="15"/>
        <v>女</v>
      </c>
      <c r="E459" s="5" t="s">
        <v>12</v>
      </c>
    </row>
    <row r="460" customHeight="1" spans="1:5">
      <c r="A460" s="5">
        <v>458</v>
      </c>
      <c r="B460" s="5" t="s">
        <v>15</v>
      </c>
      <c r="C460" s="5" t="str">
        <f>"谢送喜"</f>
        <v>谢送喜</v>
      </c>
      <c r="D460" s="5" t="str">
        <f t="shared" si="15"/>
        <v>女</v>
      </c>
      <c r="E460" s="5" t="s">
        <v>12</v>
      </c>
    </row>
    <row r="461" customHeight="1" spans="1:5">
      <c r="A461" s="5">
        <v>459</v>
      </c>
      <c r="B461" s="5" t="s">
        <v>15</v>
      </c>
      <c r="C461" s="5" t="str">
        <f>"金丹花"</f>
        <v>金丹花</v>
      </c>
      <c r="D461" s="5" t="str">
        <f t="shared" si="15"/>
        <v>女</v>
      </c>
      <c r="E461" s="5" t="s">
        <v>12</v>
      </c>
    </row>
    <row r="462" customHeight="1" spans="1:5">
      <c r="A462" s="5">
        <v>460</v>
      </c>
      <c r="B462" s="5" t="s">
        <v>15</v>
      </c>
      <c r="C462" s="5" t="str">
        <f>"韩小燕"</f>
        <v>韩小燕</v>
      </c>
      <c r="D462" s="5" t="str">
        <f t="shared" si="15"/>
        <v>女</v>
      </c>
      <c r="E462" s="5" t="s">
        <v>12</v>
      </c>
    </row>
    <row r="463" customHeight="1" spans="1:5">
      <c r="A463" s="5">
        <v>461</v>
      </c>
      <c r="B463" s="5" t="s">
        <v>15</v>
      </c>
      <c r="C463" s="5" t="str">
        <f>"陈海娜"</f>
        <v>陈海娜</v>
      </c>
      <c r="D463" s="5" t="str">
        <f t="shared" si="15"/>
        <v>女</v>
      </c>
      <c r="E463" s="5" t="s">
        <v>12</v>
      </c>
    </row>
    <row r="464" customHeight="1" spans="1:5">
      <c r="A464" s="5">
        <v>462</v>
      </c>
      <c r="B464" s="5" t="s">
        <v>15</v>
      </c>
      <c r="C464" s="5" t="str">
        <f>"林悦"</f>
        <v>林悦</v>
      </c>
      <c r="D464" s="5" t="str">
        <f t="shared" si="15"/>
        <v>女</v>
      </c>
      <c r="E464" s="5" t="s">
        <v>12</v>
      </c>
    </row>
    <row r="465" customHeight="1" spans="1:5">
      <c r="A465" s="5">
        <v>463</v>
      </c>
      <c r="B465" s="5" t="s">
        <v>15</v>
      </c>
      <c r="C465" s="5" t="str">
        <f>"吴小英"</f>
        <v>吴小英</v>
      </c>
      <c r="D465" s="5" t="str">
        <f t="shared" si="15"/>
        <v>女</v>
      </c>
      <c r="E465" s="5" t="s">
        <v>12</v>
      </c>
    </row>
    <row r="466" customHeight="1" spans="1:5">
      <c r="A466" s="5">
        <v>464</v>
      </c>
      <c r="B466" s="5" t="s">
        <v>15</v>
      </c>
      <c r="C466" s="5" t="str">
        <f>"许彩熊"</f>
        <v>许彩熊</v>
      </c>
      <c r="D466" s="5" t="str">
        <f t="shared" si="15"/>
        <v>女</v>
      </c>
      <c r="E466" s="5" t="s">
        <v>12</v>
      </c>
    </row>
    <row r="467" customHeight="1" spans="1:5">
      <c r="A467" s="5">
        <v>465</v>
      </c>
      <c r="B467" s="5" t="s">
        <v>15</v>
      </c>
      <c r="C467" s="5" t="str">
        <f>"周晶晶"</f>
        <v>周晶晶</v>
      </c>
      <c r="D467" s="5" t="str">
        <f t="shared" si="15"/>
        <v>女</v>
      </c>
      <c r="E467" s="5" t="s">
        <v>12</v>
      </c>
    </row>
    <row r="468" customHeight="1" spans="1:5">
      <c r="A468" s="5">
        <v>466</v>
      </c>
      <c r="B468" s="5" t="s">
        <v>15</v>
      </c>
      <c r="C468" s="5" t="str">
        <f>"陈常娟"</f>
        <v>陈常娟</v>
      </c>
      <c r="D468" s="5" t="str">
        <f t="shared" si="15"/>
        <v>女</v>
      </c>
      <c r="E468" s="5" t="s">
        <v>12</v>
      </c>
    </row>
    <row r="469" customHeight="1" spans="1:5">
      <c r="A469" s="5">
        <v>467</v>
      </c>
      <c r="B469" s="5" t="s">
        <v>15</v>
      </c>
      <c r="C469" s="5" t="str">
        <f>"梁飞"</f>
        <v>梁飞</v>
      </c>
      <c r="D469" s="5" t="str">
        <f t="shared" si="15"/>
        <v>女</v>
      </c>
      <c r="E469" s="5" t="s">
        <v>12</v>
      </c>
    </row>
    <row r="470" customHeight="1" spans="1:5">
      <c r="A470" s="5">
        <v>468</v>
      </c>
      <c r="B470" s="5" t="s">
        <v>15</v>
      </c>
      <c r="C470" s="5" t="str">
        <f>"蔡彩玲"</f>
        <v>蔡彩玲</v>
      </c>
      <c r="D470" s="5" t="str">
        <f t="shared" si="15"/>
        <v>女</v>
      </c>
      <c r="E470" s="5" t="s">
        <v>12</v>
      </c>
    </row>
    <row r="471" customHeight="1" spans="1:5">
      <c r="A471" s="5">
        <v>469</v>
      </c>
      <c r="B471" s="5" t="s">
        <v>15</v>
      </c>
      <c r="C471" s="5" t="str">
        <f>"许芳婷"</f>
        <v>许芳婷</v>
      </c>
      <c r="D471" s="5" t="str">
        <f t="shared" si="15"/>
        <v>女</v>
      </c>
      <c r="E471" s="5" t="s">
        <v>12</v>
      </c>
    </row>
    <row r="472" customHeight="1" spans="1:5">
      <c r="A472" s="5">
        <v>470</v>
      </c>
      <c r="B472" s="5" t="s">
        <v>15</v>
      </c>
      <c r="C472" s="5" t="str">
        <f>"潘倩纱"</f>
        <v>潘倩纱</v>
      </c>
      <c r="D472" s="5" t="str">
        <f t="shared" si="15"/>
        <v>女</v>
      </c>
      <c r="E472" s="5" t="s">
        <v>12</v>
      </c>
    </row>
    <row r="473" customHeight="1" spans="1:5">
      <c r="A473" s="5">
        <v>471</v>
      </c>
      <c r="B473" s="5" t="s">
        <v>15</v>
      </c>
      <c r="C473" s="5" t="str">
        <f>"林婷"</f>
        <v>林婷</v>
      </c>
      <c r="D473" s="5" t="str">
        <f t="shared" si="15"/>
        <v>女</v>
      </c>
      <c r="E473" s="5" t="s">
        <v>12</v>
      </c>
    </row>
    <row r="474" customHeight="1" spans="1:5">
      <c r="A474" s="5">
        <v>472</v>
      </c>
      <c r="B474" s="5" t="s">
        <v>15</v>
      </c>
      <c r="C474" s="5" t="str">
        <f>"蔡元女"</f>
        <v>蔡元女</v>
      </c>
      <c r="D474" s="5" t="str">
        <f t="shared" si="15"/>
        <v>女</v>
      </c>
      <c r="E474" s="5" t="s">
        <v>12</v>
      </c>
    </row>
    <row r="475" customHeight="1" spans="1:5">
      <c r="A475" s="5">
        <v>473</v>
      </c>
      <c r="B475" s="5" t="s">
        <v>15</v>
      </c>
      <c r="C475" s="5" t="str">
        <f>"陈依宁"</f>
        <v>陈依宁</v>
      </c>
      <c r="D475" s="5" t="str">
        <f t="shared" si="15"/>
        <v>女</v>
      </c>
      <c r="E475" s="5" t="s">
        <v>12</v>
      </c>
    </row>
    <row r="476" customHeight="1" spans="1:5">
      <c r="A476" s="5">
        <v>474</v>
      </c>
      <c r="B476" s="5" t="s">
        <v>15</v>
      </c>
      <c r="C476" s="5" t="str">
        <f>"莫启燕"</f>
        <v>莫启燕</v>
      </c>
      <c r="D476" s="5" t="str">
        <f t="shared" si="15"/>
        <v>女</v>
      </c>
      <c r="E476" s="5" t="s">
        <v>12</v>
      </c>
    </row>
    <row r="477" customHeight="1" spans="1:5">
      <c r="A477" s="5">
        <v>475</v>
      </c>
      <c r="B477" s="5" t="s">
        <v>15</v>
      </c>
      <c r="C477" s="5" t="str">
        <f>"魏梦颖"</f>
        <v>魏梦颖</v>
      </c>
      <c r="D477" s="5" t="str">
        <f t="shared" si="15"/>
        <v>女</v>
      </c>
      <c r="E477" s="5" t="s">
        <v>12</v>
      </c>
    </row>
    <row r="478" customHeight="1" spans="1:5">
      <c r="A478" s="5">
        <v>476</v>
      </c>
      <c r="B478" s="5" t="s">
        <v>15</v>
      </c>
      <c r="C478" s="5" t="str">
        <f>"文凤挑"</f>
        <v>文凤挑</v>
      </c>
      <c r="D478" s="5" t="str">
        <f t="shared" si="15"/>
        <v>女</v>
      </c>
      <c r="E478" s="5" t="s">
        <v>12</v>
      </c>
    </row>
    <row r="479" customHeight="1" spans="1:5">
      <c r="A479" s="5">
        <v>477</v>
      </c>
      <c r="B479" s="5" t="s">
        <v>15</v>
      </c>
      <c r="C479" s="5" t="str">
        <f>"李瑶"</f>
        <v>李瑶</v>
      </c>
      <c r="D479" s="5" t="str">
        <f t="shared" si="15"/>
        <v>女</v>
      </c>
      <c r="E479" s="5" t="s">
        <v>12</v>
      </c>
    </row>
    <row r="480" customHeight="1" spans="1:5">
      <c r="A480" s="5">
        <v>478</v>
      </c>
      <c r="B480" s="5" t="s">
        <v>15</v>
      </c>
      <c r="C480" s="5" t="str">
        <f>"钟丽洁"</f>
        <v>钟丽洁</v>
      </c>
      <c r="D480" s="5" t="str">
        <f t="shared" si="15"/>
        <v>女</v>
      </c>
      <c r="E480" s="5" t="s">
        <v>12</v>
      </c>
    </row>
    <row r="481" customHeight="1" spans="1:5">
      <c r="A481" s="5">
        <v>479</v>
      </c>
      <c r="B481" s="5" t="s">
        <v>15</v>
      </c>
      <c r="C481" s="5" t="str">
        <f>"陈青意"</f>
        <v>陈青意</v>
      </c>
      <c r="D481" s="5" t="str">
        <f t="shared" si="15"/>
        <v>女</v>
      </c>
      <c r="E481" s="5" t="s">
        <v>12</v>
      </c>
    </row>
    <row r="482" customHeight="1" spans="1:5">
      <c r="A482" s="5">
        <v>480</v>
      </c>
      <c r="B482" s="5" t="s">
        <v>15</v>
      </c>
      <c r="C482" s="5" t="str">
        <f>"周妹果"</f>
        <v>周妹果</v>
      </c>
      <c r="D482" s="5" t="str">
        <f t="shared" si="15"/>
        <v>女</v>
      </c>
      <c r="E482" s="5" t="s">
        <v>12</v>
      </c>
    </row>
    <row r="483" customHeight="1" spans="1:5">
      <c r="A483" s="5">
        <v>481</v>
      </c>
      <c r="B483" s="5" t="s">
        <v>15</v>
      </c>
      <c r="C483" s="5" t="str">
        <f>"唐杨柳"</f>
        <v>唐杨柳</v>
      </c>
      <c r="D483" s="5" t="str">
        <f t="shared" si="15"/>
        <v>女</v>
      </c>
      <c r="E483" s="5" t="s">
        <v>12</v>
      </c>
    </row>
    <row r="484" customHeight="1" spans="1:5">
      <c r="A484" s="5">
        <v>482</v>
      </c>
      <c r="B484" s="5" t="s">
        <v>15</v>
      </c>
      <c r="C484" s="5" t="str">
        <f>"何兰"</f>
        <v>何兰</v>
      </c>
      <c r="D484" s="5" t="str">
        <f t="shared" si="15"/>
        <v>女</v>
      </c>
      <c r="E484" s="5" t="s">
        <v>12</v>
      </c>
    </row>
    <row r="485" customHeight="1" spans="1:5">
      <c r="A485" s="5">
        <v>483</v>
      </c>
      <c r="B485" s="5" t="s">
        <v>15</v>
      </c>
      <c r="C485" s="5" t="str">
        <f>"李珍方"</f>
        <v>李珍方</v>
      </c>
      <c r="D485" s="5" t="str">
        <f t="shared" si="15"/>
        <v>女</v>
      </c>
      <c r="E485" s="5" t="s">
        <v>12</v>
      </c>
    </row>
    <row r="486" customHeight="1" spans="1:5">
      <c r="A486" s="5">
        <v>484</v>
      </c>
      <c r="B486" s="5" t="s">
        <v>15</v>
      </c>
      <c r="C486" s="5" t="str">
        <f>"黄国琴"</f>
        <v>黄国琴</v>
      </c>
      <c r="D486" s="5" t="str">
        <f t="shared" si="15"/>
        <v>女</v>
      </c>
      <c r="E486" s="5" t="s">
        <v>12</v>
      </c>
    </row>
    <row r="487" customHeight="1" spans="1:5">
      <c r="A487" s="5">
        <v>485</v>
      </c>
      <c r="B487" s="5" t="s">
        <v>15</v>
      </c>
      <c r="C487" s="5" t="str">
        <f>"谢秋月"</f>
        <v>谢秋月</v>
      </c>
      <c r="D487" s="5" t="str">
        <f t="shared" si="15"/>
        <v>女</v>
      </c>
      <c r="E487" s="5" t="s">
        <v>12</v>
      </c>
    </row>
    <row r="488" customHeight="1" spans="1:5">
      <c r="A488" s="5">
        <v>486</v>
      </c>
      <c r="B488" s="5" t="s">
        <v>15</v>
      </c>
      <c r="C488" s="5" t="str">
        <f>"邓雪映"</f>
        <v>邓雪映</v>
      </c>
      <c r="D488" s="5" t="str">
        <f t="shared" si="15"/>
        <v>女</v>
      </c>
      <c r="E488" s="5" t="s">
        <v>12</v>
      </c>
    </row>
    <row r="489" customHeight="1" spans="1:5">
      <c r="A489" s="5">
        <v>487</v>
      </c>
      <c r="B489" s="5" t="s">
        <v>15</v>
      </c>
      <c r="C489" s="5" t="str">
        <f>"吕晓珊"</f>
        <v>吕晓珊</v>
      </c>
      <c r="D489" s="5" t="str">
        <f t="shared" si="15"/>
        <v>女</v>
      </c>
      <c r="E489" s="5" t="s">
        <v>12</v>
      </c>
    </row>
    <row r="490" customHeight="1" spans="1:5">
      <c r="A490" s="5">
        <v>488</v>
      </c>
      <c r="B490" s="5" t="s">
        <v>15</v>
      </c>
      <c r="C490" s="5" t="str">
        <f>"王棉"</f>
        <v>王棉</v>
      </c>
      <c r="D490" s="5" t="str">
        <f t="shared" si="15"/>
        <v>女</v>
      </c>
      <c r="E490" s="5" t="s">
        <v>12</v>
      </c>
    </row>
    <row r="491" customHeight="1" spans="1:5">
      <c r="A491" s="5">
        <v>489</v>
      </c>
      <c r="B491" s="5" t="s">
        <v>15</v>
      </c>
      <c r="C491" s="5" t="str">
        <f>"卢妃"</f>
        <v>卢妃</v>
      </c>
      <c r="D491" s="5" t="str">
        <f t="shared" si="15"/>
        <v>女</v>
      </c>
      <c r="E491" s="5" t="s">
        <v>12</v>
      </c>
    </row>
    <row r="492" customHeight="1" spans="1:5">
      <c r="A492" s="5">
        <v>490</v>
      </c>
      <c r="B492" s="5" t="s">
        <v>15</v>
      </c>
      <c r="C492" s="5" t="str">
        <f>"李雅慧"</f>
        <v>李雅慧</v>
      </c>
      <c r="D492" s="5" t="str">
        <f t="shared" si="15"/>
        <v>女</v>
      </c>
      <c r="E492" s="5" t="s">
        <v>12</v>
      </c>
    </row>
    <row r="493" customHeight="1" spans="1:5">
      <c r="A493" s="5">
        <v>491</v>
      </c>
      <c r="B493" s="5" t="s">
        <v>15</v>
      </c>
      <c r="C493" s="5" t="str">
        <f>"郑春花"</f>
        <v>郑春花</v>
      </c>
      <c r="D493" s="5" t="str">
        <f t="shared" si="15"/>
        <v>女</v>
      </c>
      <c r="E493" s="5" t="s">
        <v>12</v>
      </c>
    </row>
    <row r="494" customHeight="1" spans="1:5">
      <c r="A494" s="5">
        <v>492</v>
      </c>
      <c r="B494" s="5" t="s">
        <v>15</v>
      </c>
      <c r="C494" s="5" t="str">
        <f>"孙秀乾"</f>
        <v>孙秀乾</v>
      </c>
      <c r="D494" s="5" t="str">
        <f t="shared" si="15"/>
        <v>女</v>
      </c>
      <c r="E494" s="5" t="s">
        <v>12</v>
      </c>
    </row>
    <row r="495" customHeight="1" spans="1:5">
      <c r="A495" s="5">
        <v>493</v>
      </c>
      <c r="B495" s="5" t="s">
        <v>15</v>
      </c>
      <c r="C495" s="5" t="str">
        <f>"郭宏霞"</f>
        <v>郭宏霞</v>
      </c>
      <c r="D495" s="5" t="str">
        <f t="shared" si="15"/>
        <v>女</v>
      </c>
      <c r="E495" s="5" t="s">
        <v>12</v>
      </c>
    </row>
    <row r="496" customHeight="1" spans="1:5">
      <c r="A496" s="5">
        <v>494</v>
      </c>
      <c r="B496" s="5" t="s">
        <v>15</v>
      </c>
      <c r="C496" s="5" t="str">
        <f>"林晓燕"</f>
        <v>林晓燕</v>
      </c>
      <c r="D496" s="5" t="str">
        <f t="shared" si="15"/>
        <v>女</v>
      </c>
      <c r="E496" s="5" t="s">
        <v>12</v>
      </c>
    </row>
    <row r="497" customHeight="1" spans="1:5">
      <c r="A497" s="5">
        <v>495</v>
      </c>
      <c r="B497" s="5" t="s">
        <v>15</v>
      </c>
      <c r="C497" s="5" t="str">
        <f>"陈玉玲"</f>
        <v>陈玉玲</v>
      </c>
      <c r="D497" s="5" t="str">
        <f t="shared" si="15"/>
        <v>女</v>
      </c>
      <c r="E497" s="5" t="s">
        <v>12</v>
      </c>
    </row>
    <row r="498" customHeight="1" spans="1:5">
      <c r="A498" s="5">
        <v>496</v>
      </c>
      <c r="B498" s="5" t="s">
        <v>15</v>
      </c>
      <c r="C498" s="5" t="str">
        <f>"黄小燕"</f>
        <v>黄小燕</v>
      </c>
      <c r="D498" s="5" t="str">
        <f t="shared" si="15"/>
        <v>女</v>
      </c>
      <c r="E498" s="5" t="s">
        <v>12</v>
      </c>
    </row>
    <row r="499" customHeight="1" spans="1:5">
      <c r="A499" s="5">
        <v>497</v>
      </c>
      <c r="B499" s="5" t="s">
        <v>15</v>
      </c>
      <c r="C499" s="5" t="str">
        <f>"赵春娇"</f>
        <v>赵春娇</v>
      </c>
      <c r="D499" s="5" t="str">
        <f t="shared" ref="D499:D508" si="16">"女"</f>
        <v>女</v>
      </c>
      <c r="E499" s="5" t="s">
        <v>12</v>
      </c>
    </row>
    <row r="500" customHeight="1" spans="1:5">
      <c r="A500" s="5">
        <v>498</v>
      </c>
      <c r="B500" s="5" t="s">
        <v>15</v>
      </c>
      <c r="C500" s="5" t="str">
        <f>"张名娟"</f>
        <v>张名娟</v>
      </c>
      <c r="D500" s="5" t="str">
        <f t="shared" si="16"/>
        <v>女</v>
      </c>
      <c r="E500" s="5" t="s">
        <v>12</v>
      </c>
    </row>
    <row r="501" customHeight="1" spans="1:5">
      <c r="A501" s="5">
        <v>499</v>
      </c>
      <c r="B501" s="5" t="s">
        <v>15</v>
      </c>
      <c r="C501" s="5" t="str">
        <f>"李世学"</f>
        <v>李世学</v>
      </c>
      <c r="D501" s="5" t="str">
        <f t="shared" si="16"/>
        <v>女</v>
      </c>
      <c r="E501" s="5" t="s">
        <v>12</v>
      </c>
    </row>
    <row r="502" customHeight="1" spans="1:5">
      <c r="A502" s="5">
        <v>500</v>
      </c>
      <c r="B502" s="5" t="s">
        <v>15</v>
      </c>
      <c r="C502" s="5" t="str">
        <f>"符小丹"</f>
        <v>符小丹</v>
      </c>
      <c r="D502" s="5" t="str">
        <f t="shared" si="16"/>
        <v>女</v>
      </c>
      <c r="E502" s="5" t="s">
        <v>12</v>
      </c>
    </row>
    <row r="503" customHeight="1" spans="1:5">
      <c r="A503" s="5">
        <v>501</v>
      </c>
      <c r="B503" s="5" t="s">
        <v>15</v>
      </c>
      <c r="C503" s="5" t="str">
        <f>"吴婉依"</f>
        <v>吴婉依</v>
      </c>
      <c r="D503" s="5" t="str">
        <f t="shared" si="16"/>
        <v>女</v>
      </c>
      <c r="E503" s="5" t="s">
        <v>12</v>
      </c>
    </row>
    <row r="504" customHeight="1" spans="1:5">
      <c r="A504" s="5">
        <v>502</v>
      </c>
      <c r="B504" s="5" t="s">
        <v>15</v>
      </c>
      <c r="C504" s="5" t="str">
        <f>"麦芝莲"</f>
        <v>麦芝莲</v>
      </c>
      <c r="D504" s="5" t="str">
        <f t="shared" si="16"/>
        <v>女</v>
      </c>
      <c r="E504" s="5" t="s">
        <v>12</v>
      </c>
    </row>
    <row r="505" customHeight="1" spans="1:5">
      <c r="A505" s="5">
        <v>503</v>
      </c>
      <c r="B505" s="5" t="s">
        <v>15</v>
      </c>
      <c r="C505" s="5" t="str">
        <f>"王红芳"</f>
        <v>王红芳</v>
      </c>
      <c r="D505" s="5" t="str">
        <f t="shared" si="16"/>
        <v>女</v>
      </c>
      <c r="E505" s="5" t="s">
        <v>12</v>
      </c>
    </row>
    <row r="506" customHeight="1" spans="1:5">
      <c r="A506" s="5">
        <v>504</v>
      </c>
      <c r="B506" s="5" t="s">
        <v>15</v>
      </c>
      <c r="C506" s="5" t="str">
        <f>"黄玉"</f>
        <v>黄玉</v>
      </c>
      <c r="D506" s="5" t="str">
        <f t="shared" si="16"/>
        <v>女</v>
      </c>
      <c r="E506" s="5" t="s">
        <v>12</v>
      </c>
    </row>
    <row r="507" customHeight="1" spans="1:5">
      <c r="A507" s="5">
        <v>505</v>
      </c>
      <c r="B507" s="5" t="s">
        <v>15</v>
      </c>
      <c r="C507" s="5" t="str">
        <f>"林道萍"</f>
        <v>林道萍</v>
      </c>
      <c r="D507" s="5" t="str">
        <f t="shared" si="16"/>
        <v>女</v>
      </c>
      <c r="E507" s="5" t="s">
        <v>12</v>
      </c>
    </row>
    <row r="508" customHeight="1" spans="1:5">
      <c r="A508" s="5">
        <v>506</v>
      </c>
      <c r="B508" s="5" t="s">
        <v>15</v>
      </c>
      <c r="C508" s="5" t="str">
        <f>"陈淑云"</f>
        <v>陈淑云</v>
      </c>
      <c r="D508" s="5" t="str">
        <f t="shared" si="16"/>
        <v>女</v>
      </c>
      <c r="E508" s="5" t="s">
        <v>12</v>
      </c>
    </row>
    <row r="509" customHeight="1" spans="1:5">
      <c r="A509" s="5">
        <v>507</v>
      </c>
      <c r="B509" s="5" t="s">
        <v>15</v>
      </c>
      <c r="C509" s="5" t="str">
        <f>"李景威"</f>
        <v>李景威</v>
      </c>
      <c r="D509" s="5" t="str">
        <f>"男"</f>
        <v>男</v>
      </c>
      <c r="E509" s="5" t="s">
        <v>12</v>
      </c>
    </row>
    <row r="510" customHeight="1" spans="1:5">
      <c r="A510" s="5">
        <v>508</v>
      </c>
      <c r="B510" s="5" t="s">
        <v>15</v>
      </c>
      <c r="C510" s="5" t="str">
        <f>"刘夏雨"</f>
        <v>刘夏雨</v>
      </c>
      <c r="D510" s="5" t="str">
        <f t="shared" ref="D510:D515" si="17">"女"</f>
        <v>女</v>
      </c>
      <c r="E510" s="5" t="s">
        <v>12</v>
      </c>
    </row>
    <row r="511" customHeight="1" spans="1:5">
      <c r="A511" s="5">
        <v>509</v>
      </c>
      <c r="B511" s="5" t="s">
        <v>15</v>
      </c>
      <c r="C511" s="5" t="str">
        <f>"郑丽先"</f>
        <v>郑丽先</v>
      </c>
      <c r="D511" s="5" t="str">
        <f t="shared" si="17"/>
        <v>女</v>
      </c>
      <c r="E511" s="5" t="s">
        <v>12</v>
      </c>
    </row>
    <row r="512" customHeight="1" spans="1:5">
      <c r="A512" s="5">
        <v>510</v>
      </c>
      <c r="B512" s="5" t="s">
        <v>15</v>
      </c>
      <c r="C512" s="5" t="str">
        <f>"钟惠"</f>
        <v>钟惠</v>
      </c>
      <c r="D512" s="5" t="str">
        <f t="shared" si="17"/>
        <v>女</v>
      </c>
      <c r="E512" s="5" t="s">
        <v>12</v>
      </c>
    </row>
    <row r="513" customHeight="1" spans="1:5">
      <c r="A513" s="5">
        <v>511</v>
      </c>
      <c r="B513" s="5" t="s">
        <v>15</v>
      </c>
      <c r="C513" s="5" t="str">
        <f>"卢燕"</f>
        <v>卢燕</v>
      </c>
      <c r="D513" s="5" t="str">
        <f t="shared" si="17"/>
        <v>女</v>
      </c>
      <c r="E513" s="5" t="s">
        <v>12</v>
      </c>
    </row>
    <row r="514" customHeight="1" spans="1:5">
      <c r="A514" s="5">
        <v>512</v>
      </c>
      <c r="B514" s="5" t="s">
        <v>15</v>
      </c>
      <c r="C514" s="5" t="str">
        <f>"张银雪"</f>
        <v>张银雪</v>
      </c>
      <c r="D514" s="5" t="str">
        <f t="shared" si="17"/>
        <v>女</v>
      </c>
      <c r="E514" s="5" t="s">
        <v>12</v>
      </c>
    </row>
    <row r="515" customHeight="1" spans="1:5">
      <c r="A515" s="5">
        <v>513</v>
      </c>
      <c r="B515" s="5" t="s">
        <v>15</v>
      </c>
      <c r="C515" s="5" t="str">
        <f>"吴蕊"</f>
        <v>吴蕊</v>
      </c>
      <c r="D515" s="5" t="str">
        <f t="shared" si="17"/>
        <v>女</v>
      </c>
      <c r="E515" s="5" t="s">
        <v>12</v>
      </c>
    </row>
    <row r="516" customHeight="1" spans="1:5">
      <c r="A516" s="5">
        <v>514</v>
      </c>
      <c r="B516" s="5" t="s">
        <v>15</v>
      </c>
      <c r="C516" s="5" t="str">
        <f>"涂任翔"</f>
        <v>涂任翔</v>
      </c>
      <c r="D516" s="5" t="str">
        <f>"男"</f>
        <v>男</v>
      </c>
      <c r="E516" s="5" t="s">
        <v>12</v>
      </c>
    </row>
    <row r="517" customHeight="1" spans="1:5">
      <c r="A517" s="5">
        <v>515</v>
      </c>
      <c r="B517" s="5" t="s">
        <v>15</v>
      </c>
      <c r="C517" s="5" t="str">
        <f>"马金凤"</f>
        <v>马金凤</v>
      </c>
      <c r="D517" s="5" t="str">
        <f t="shared" ref="D517:D548" si="18">"女"</f>
        <v>女</v>
      </c>
      <c r="E517" s="5" t="s">
        <v>12</v>
      </c>
    </row>
    <row r="518" customHeight="1" spans="1:5">
      <c r="A518" s="5">
        <v>516</v>
      </c>
      <c r="B518" s="5" t="s">
        <v>15</v>
      </c>
      <c r="C518" s="5" t="str">
        <f>"蔡妮余"</f>
        <v>蔡妮余</v>
      </c>
      <c r="D518" s="5" t="str">
        <f t="shared" si="18"/>
        <v>女</v>
      </c>
      <c r="E518" s="5" t="s">
        <v>12</v>
      </c>
    </row>
    <row r="519" customHeight="1" spans="1:5">
      <c r="A519" s="5">
        <v>517</v>
      </c>
      <c r="B519" s="5" t="s">
        <v>15</v>
      </c>
      <c r="C519" s="5" t="str">
        <f>"周小兰"</f>
        <v>周小兰</v>
      </c>
      <c r="D519" s="5" t="str">
        <f t="shared" si="18"/>
        <v>女</v>
      </c>
      <c r="E519" s="5" t="s">
        <v>12</v>
      </c>
    </row>
    <row r="520" customHeight="1" spans="1:5">
      <c r="A520" s="5">
        <v>518</v>
      </c>
      <c r="B520" s="5" t="s">
        <v>15</v>
      </c>
      <c r="C520" s="5" t="str">
        <f>"徐长女"</f>
        <v>徐长女</v>
      </c>
      <c r="D520" s="5" t="str">
        <f t="shared" si="18"/>
        <v>女</v>
      </c>
      <c r="E520" s="5" t="s">
        <v>12</v>
      </c>
    </row>
    <row r="521" customHeight="1" spans="1:5">
      <c r="A521" s="5">
        <v>519</v>
      </c>
      <c r="B521" s="5" t="s">
        <v>15</v>
      </c>
      <c r="C521" s="5" t="str">
        <f>"林小红"</f>
        <v>林小红</v>
      </c>
      <c r="D521" s="5" t="str">
        <f t="shared" si="18"/>
        <v>女</v>
      </c>
      <c r="E521" s="5" t="s">
        <v>12</v>
      </c>
    </row>
    <row r="522" customHeight="1" spans="1:5">
      <c r="A522" s="5">
        <v>520</v>
      </c>
      <c r="B522" s="5" t="s">
        <v>15</v>
      </c>
      <c r="C522" s="5" t="str">
        <f>"徐应田"</f>
        <v>徐应田</v>
      </c>
      <c r="D522" s="5" t="str">
        <f t="shared" si="18"/>
        <v>女</v>
      </c>
      <c r="E522" s="5" t="s">
        <v>12</v>
      </c>
    </row>
    <row r="523" customHeight="1" spans="1:5">
      <c r="A523" s="5">
        <v>521</v>
      </c>
      <c r="B523" s="5" t="s">
        <v>15</v>
      </c>
      <c r="C523" s="5" t="str">
        <f>"吉才静"</f>
        <v>吉才静</v>
      </c>
      <c r="D523" s="5" t="str">
        <f t="shared" si="18"/>
        <v>女</v>
      </c>
      <c r="E523" s="5" t="s">
        <v>12</v>
      </c>
    </row>
    <row r="524" customHeight="1" spans="1:5">
      <c r="A524" s="5">
        <v>522</v>
      </c>
      <c r="B524" s="5" t="s">
        <v>15</v>
      </c>
      <c r="C524" s="5" t="str">
        <f>"陈赛果"</f>
        <v>陈赛果</v>
      </c>
      <c r="D524" s="5" t="str">
        <f t="shared" si="18"/>
        <v>女</v>
      </c>
      <c r="E524" s="5" t="s">
        <v>12</v>
      </c>
    </row>
    <row r="525" customHeight="1" spans="1:5">
      <c r="A525" s="5">
        <v>523</v>
      </c>
      <c r="B525" s="5" t="s">
        <v>15</v>
      </c>
      <c r="C525" s="5" t="str">
        <f>"何惠芬"</f>
        <v>何惠芬</v>
      </c>
      <c r="D525" s="5" t="str">
        <f t="shared" si="18"/>
        <v>女</v>
      </c>
      <c r="E525" s="5" t="s">
        <v>12</v>
      </c>
    </row>
    <row r="526" customHeight="1" spans="1:5">
      <c r="A526" s="5">
        <v>524</v>
      </c>
      <c r="B526" s="5" t="s">
        <v>15</v>
      </c>
      <c r="C526" s="5" t="str">
        <f>"王少环"</f>
        <v>王少环</v>
      </c>
      <c r="D526" s="5" t="str">
        <f t="shared" si="18"/>
        <v>女</v>
      </c>
      <c r="E526" s="5" t="s">
        <v>12</v>
      </c>
    </row>
    <row r="527" customHeight="1" spans="1:5">
      <c r="A527" s="5">
        <v>525</v>
      </c>
      <c r="B527" s="5" t="s">
        <v>15</v>
      </c>
      <c r="C527" s="5" t="str">
        <f>"林婧娇"</f>
        <v>林婧娇</v>
      </c>
      <c r="D527" s="5" t="str">
        <f t="shared" si="18"/>
        <v>女</v>
      </c>
      <c r="E527" s="5" t="s">
        <v>12</v>
      </c>
    </row>
    <row r="528" customHeight="1" spans="1:5">
      <c r="A528" s="5">
        <v>526</v>
      </c>
      <c r="B528" s="5" t="s">
        <v>15</v>
      </c>
      <c r="C528" s="5" t="str">
        <f>"李娜"</f>
        <v>李娜</v>
      </c>
      <c r="D528" s="5" t="str">
        <f t="shared" si="18"/>
        <v>女</v>
      </c>
      <c r="E528" s="5" t="s">
        <v>12</v>
      </c>
    </row>
    <row r="529" customHeight="1" spans="1:5">
      <c r="A529" s="5">
        <v>527</v>
      </c>
      <c r="B529" s="5" t="s">
        <v>15</v>
      </c>
      <c r="C529" s="5" t="str">
        <f>"包莹莹"</f>
        <v>包莹莹</v>
      </c>
      <c r="D529" s="5" t="str">
        <f t="shared" si="18"/>
        <v>女</v>
      </c>
      <c r="E529" s="5" t="s">
        <v>12</v>
      </c>
    </row>
    <row r="530" customHeight="1" spans="1:5">
      <c r="A530" s="5">
        <v>528</v>
      </c>
      <c r="B530" s="5" t="s">
        <v>15</v>
      </c>
      <c r="C530" s="5" t="str">
        <f>"林丽"</f>
        <v>林丽</v>
      </c>
      <c r="D530" s="5" t="str">
        <f t="shared" si="18"/>
        <v>女</v>
      </c>
      <c r="E530" s="5" t="s">
        <v>12</v>
      </c>
    </row>
    <row r="531" customHeight="1" spans="1:5">
      <c r="A531" s="5">
        <v>529</v>
      </c>
      <c r="B531" s="5" t="s">
        <v>15</v>
      </c>
      <c r="C531" s="5" t="str">
        <f>"莫新欠"</f>
        <v>莫新欠</v>
      </c>
      <c r="D531" s="5" t="str">
        <f t="shared" si="18"/>
        <v>女</v>
      </c>
      <c r="E531" s="5" t="s">
        <v>12</v>
      </c>
    </row>
    <row r="532" customHeight="1" spans="1:5">
      <c r="A532" s="5">
        <v>530</v>
      </c>
      <c r="B532" s="5" t="s">
        <v>15</v>
      </c>
      <c r="C532" s="5" t="str">
        <f>"吴海花"</f>
        <v>吴海花</v>
      </c>
      <c r="D532" s="5" t="str">
        <f t="shared" si="18"/>
        <v>女</v>
      </c>
      <c r="E532" s="5" t="s">
        <v>12</v>
      </c>
    </row>
    <row r="533" customHeight="1" spans="1:5">
      <c r="A533" s="5">
        <v>531</v>
      </c>
      <c r="B533" s="5" t="s">
        <v>15</v>
      </c>
      <c r="C533" s="5" t="str">
        <f>"李丽川"</f>
        <v>李丽川</v>
      </c>
      <c r="D533" s="5" t="str">
        <f t="shared" si="18"/>
        <v>女</v>
      </c>
      <c r="E533" s="5" t="s">
        <v>12</v>
      </c>
    </row>
    <row r="534" customHeight="1" spans="1:5">
      <c r="A534" s="5">
        <v>532</v>
      </c>
      <c r="B534" s="5" t="s">
        <v>15</v>
      </c>
      <c r="C534" s="5" t="str">
        <f>"张莹"</f>
        <v>张莹</v>
      </c>
      <c r="D534" s="5" t="str">
        <f t="shared" si="18"/>
        <v>女</v>
      </c>
      <c r="E534" s="5" t="s">
        <v>12</v>
      </c>
    </row>
    <row r="535" customHeight="1" spans="1:5">
      <c r="A535" s="5">
        <v>533</v>
      </c>
      <c r="B535" s="5" t="s">
        <v>15</v>
      </c>
      <c r="C535" s="5" t="str">
        <f>"李月玲"</f>
        <v>李月玲</v>
      </c>
      <c r="D535" s="5" t="str">
        <f t="shared" si="18"/>
        <v>女</v>
      </c>
      <c r="E535" s="5" t="s">
        <v>12</v>
      </c>
    </row>
    <row r="536" customHeight="1" spans="1:5">
      <c r="A536" s="5">
        <v>534</v>
      </c>
      <c r="B536" s="5" t="s">
        <v>15</v>
      </c>
      <c r="C536" s="5" t="str">
        <f>"邵小萍"</f>
        <v>邵小萍</v>
      </c>
      <c r="D536" s="5" t="str">
        <f t="shared" si="18"/>
        <v>女</v>
      </c>
      <c r="E536" s="5" t="s">
        <v>12</v>
      </c>
    </row>
    <row r="537" customHeight="1" spans="1:5">
      <c r="A537" s="5">
        <v>535</v>
      </c>
      <c r="B537" s="5" t="s">
        <v>15</v>
      </c>
      <c r="C537" s="5" t="str">
        <f>"文海婷"</f>
        <v>文海婷</v>
      </c>
      <c r="D537" s="5" t="str">
        <f t="shared" si="18"/>
        <v>女</v>
      </c>
      <c r="E537" s="5" t="s">
        <v>12</v>
      </c>
    </row>
    <row r="538" customHeight="1" spans="1:5">
      <c r="A538" s="5">
        <v>536</v>
      </c>
      <c r="B538" s="5" t="s">
        <v>15</v>
      </c>
      <c r="C538" s="5" t="str">
        <f>"陈小桥"</f>
        <v>陈小桥</v>
      </c>
      <c r="D538" s="5" t="str">
        <f t="shared" si="18"/>
        <v>女</v>
      </c>
      <c r="E538" s="5" t="s">
        <v>12</v>
      </c>
    </row>
    <row r="539" customHeight="1" spans="1:5">
      <c r="A539" s="5">
        <v>537</v>
      </c>
      <c r="B539" s="5" t="s">
        <v>15</v>
      </c>
      <c r="C539" s="5" t="str">
        <f>"张华"</f>
        <v>张华</v>
      </c>
      <c r="D539" s="5" t="str">
        <f t="shared" si="18"/>
        <v>女</v>
      </c>
      <c r="E539" s="5" t="s">
        <v>12</v>
      </c>
    </row>
    <row r="540" customHeight="1" spans="1:5">
      <c r="A540" s="5">
        <v>538</v>
      </c>
      <c r="B540" s="5" t="s">
        <v>15</v>
      </c>
      <c r="C540" s="5" t="str">
        <f>"林精香"</f>
        <v>林精香</v>
      </c>
      <c r="D540" s="5" t="str">
        <f t="shared" si="18"/>
        <v>女</v>
      </c>
      <c r="E540" s="5" t="s">
        <v>12</v>
      </c>
    </row>
    <row r="541" customHeight="1" spans="1:5">
      <c r="A541" s="5">
        <v>539</v>
      </c>
      <c r="B541" s="5" t="s">
        <v>15</v>
      </c>
      <c r="C541" s="5" t="str">
        <f>"黎慧芳"</f>
        <v>黎慧芳</v>
      </c>
      <c r="D541" s="5" t="str">
        <f t="shared" si="18"/>
        <v>女</v>
      </c>
      <c r="E541" s="5" t="s">
        <v>12</v>
      </c>
    </row>
    <row r="542" customHeight="1" spans="1:5">
      <c r="A542" s="5">
        <v>540</v>
      </c>
      <c r="B542" s="5" t="s">
        <v>15</v>
      </c>
      <c r="C542" s="5" t="str">
        <f>"何小花"</f>
        <v>何小花</v>
      </c>
      <c r="D542" s="5" t="str">
        <f t="shared" si="18"/>
        <v>女</v>
      </c>
      <c r="E542" s="5" t="s">
        <v>12</v>
      </c>
    </row>
    <row r="543" customHeight="1" spans="1:5">
      <c r="A543" s="5">
        <v>541</v>
      </c>
      <c r="B543" s="5" t="s">
        <v>15</v>
      </c>
      <c r="C543" s="5" t="str">
        <f>"蒙美姑"</f>
        <v>蒙美姑</v>
      </c>
      <c r="D543" s="5" t="str">
        <f t="shared" si="18"/>
        <v>女</v>
      </c>
      <c r="E543" s="5" t="s">
        <v>12</v>
      </c>
    </row>
    <row r="544" customHeight="1" spans="1:5">
      <c r="A544" s="5">
        <v>542</v>
      </c>
      <c r="B544" s="5" t="s">
        <v>17</v>
      </c>
      <c r="C544" s="5" t="str">
        <f>"孙翠妹"</f>
        <v>孙翠妹</v>
      </c>
      <c r="D544" s="5" t="str">
        <f t="shared" si="18"/>
        <v>女</v>
      </c>
      <c r="E544" s="5" t="s">
        <v>12</v>
      </c>
    </row>
    <row r="545" customHeight="1" spans="1:5">
      <c r="A545" s="5">
        <v>543</v>
      </c>
      <c r="B545" s="5" t="s">
        <v>17</v>
      </c>
      <c r="C545" s="5" t="str">
        <f>"王慧玲"</f>
        <v>王慧玲</v>
      </c>
      <c r="D545" s="5" t="str">
        <f t="shared" si="18"/>
        <v>女</v>
      </c>
      <c r="E545" s="5" t="s">
        <v>12</v>
      </c>
    </row>
    <row r="546" customHeight="1" spans="1:5">
      <c r="A546" s="5">
        <v>544</v>
      </c>
      <c r="B546" s="5" t="s">
        <v>17</v>
      </c>
      <c r="C546" s="5" t="str">
        <f>"许林芳"</f>
        <v>许林芳</v>
      </c>
      <c r="D546" s="5" t="str">
        <f t="shared" si="18"/>
        <v>女</v>
      </c>
      <c r="E546" s="5" t="s">
        <v>12</v>
      </c>
    </row>
    <row r="547" customHeight="1" spans="1:5">
      <c r="A547" s="5">
        <v>545</v>
      </c>
      <c r="B547" s="5" t="s">
        <v>17</v>
      </c>
      <c r="C547" s="5" t="str">
        <f>"黎祥银"</f>
        <v>黎祥银</v>
      </c>
      <c r="D547" s="5" t="str">
        <f t="shared" si="18"/>
        <v>女</v>
      </c>
      <c r="E547" s="5" t="s">
        <v>12</v>
      </c>
    </row>
    <row r="548" customHeight="1" spans="1:5">
      <c r="A548" s="5">
        <v>546</v>
      </c>
      <c r="B548" s="5" t="s">
        <v>17</v>
      </c>
      <c r="C548" s="5" t="str">
        <f>"吴小丹"</f>
        <v>吴小丹</v>
      </c>
      <c r="D548" s="5" t="str">
        <f t="shared" si="18"/>
        <v>女</v>
      </c>
      <c r="E548" s="5" t="s">
        <v>12</v>
      </c>
    </row>
    <row r="549" customHeight="1" spans="1:5">
      <c r="A549" s="5">
        <v>547</v>
      </c>
      <c r="B549" s="5" t="s">
        <v>17</v>
      </c>
      <c r="C549" s="5" t="str">
        <f>"潘孝德"</f>
        <v>潘孝德</v>
      </c>
      <c r="D549" s="5" t="str">
        <f>"男"</f>
        <v>男</v>
      </c>
      <c r="E549" s="5" t="s">
        <v>12</v>
      </c>
    </row>
    <row r="550" customHeight="1" spans="1:5">
      <c r="A550" s="5">
        <v>548</v>
      </c>
      <c r="B550" s="5" t="s">
        <v>17</v>
      </c>
      <c r="C550" s="5" t="str">
        <f>"郑菲"</f>
        <v>郑菲</v>
      </c>
      <c r="D550" s="5" t="str">
        <f t="shared" ref="D550:D556" si="19">"女"</f>
        <v>女</v>
      </c>
      <c r="E550" s="5" t="s">
        <v>12</v>
      </c>
    </row>
    <row r="551" customHeight="1" spans="1:5">
      <c r="A551" s="5">
        <v>549</v>
      </c>
      <c r="B551" s="5" t="s">
        <v>17</v>
      </c>
      <c r="C551" s="5" t="str">
        <f>"杨玉秀"</f>
        <v>杨玉秀</v>
      </c>
      <c r="D551" s="5" t="str">
        <f t="shared" si="19"/>
        <v>女</v>
      </c>
      <c r="E551" s="5" t="s">
        <v>12</v>
      </c>
    </row>
    <row r="552" customHeight="1" spans="1:5">
      <c r="A552" s="5">
        <v>550</v>
      </c>
      <c r="B552" s="5" t="s">
        <v>17</v>
      </c>
      <c r="C552" s="5" t="str">
        <f>"黄芝妍"</f>
        <v>黄芝妍</v>
      </c>
      <c r="D552" s="5" t="str">
        <f t="shared" si="19"/>
        <v>女</v>
      </c>
      <c r="E552" s="5" t="s">
        <v>12</v>
      </c>
    </row>
    <row r="553" customHeight="1" spans="1:5">
      <c r="A553" s="5">
        <v>551</v>
      </c>
      <c r="B553" s="5" t="s">
        <v>17</v>
      </c>
      <c r="C553" s="5" t="str">
        <f>"蔡江林"</f>
        <v>蔡江林</v>
      </c>
      <c r="D553" s="5" t="str">
        <f t="shared" si="19"/>
        <v>女</v>
      </c>
      <c r="E553" s="5" t="s">
        <v>12</v>
      </c>
    </row>
    <row r="554" customHeight="1" spans="1:5">
      <c r="A554" s="5">
        <v>552</v>
      </c>
      <c r="B554" s="5" t="s">
        <v>17</v>
      </c>
      <c r="C554" s="5" t="str">
        <f>"卢千穗"</f>
        <v>卢千穗</v>
      </c>
      <c r="D554" s="5" t="str">
        <f t="shared" si="19"/>
        <v>女</v>
      </c>
      <c r="E554" s="5" t="s">
        <v>12</v>
      </c>
    </row>
    <row r="555" customHeight="1" spans="1:5">
      <c r="A555" s="5">
        <v>553</v>
      </c>
      <c r="B555" s="5" t="s">
        <v>17</v>
      </c>
      <c r="C555" s="5" t="str">
        <f>"黄小钊"</f>
        <v>黄小钊</v>
      </c>
      <c r="D555" s="5" t="str">
        <f t="shared" si="19"/>
        <v>女</v>
      </c>
      <c r="E555" s="5" t="s">
        <v>12</v>
      </c>
    </row>
    <row r="556" customHeight="1" spans="1:5">
      <c r="A556" s="5">
        <v>554</v>
      </c>
      <c r="B556" s="5" t="s">
        <v>17</v>
      </c>
      <c r="C556" s="5" t="str">
        <f>"方香萍"</f>
        <v>方香萍</v>
      </c>
      <c r="D556" s="5" t="str">
        <f t="shared" si="19"/>
        <v>女</v>
      </c>
      <c r="E556" s="5" t="s">
        <v>12</v>
      </c>
    </row>
    <row r="557" customHeight="1" spans="1:5">
      <c r="A557" s="5">
        <v>555</v>
      </c>
      <c r="B557" s="5" t="s">
        <v>17</v>
      </c>
      <c r="C557" s="5" t="str">
        <f>"吴贻照"</f>
        <v>吴贻照</v>
      </c>
      <c r="D557" s="5" t="str">
        <f>"男"</f>
        <v>男</v>
      </c>
      <c r="E557" s="5" t="s">
        <v>12</v>
      </c>
    </row>
    <row r="558" customHeight="1" spans="1:5">
      <c r="A558" s="5">
        <v>556</v>
      </c>
      <c r="B558" s="5" t="s">
        <v>17</v>
      </c>
      <c r="C558" s="5" t="str">
        <f>"周妙"</f>
        <v>周妙</v>
      </c>
      <c r="D558" s="5" t="str">
        <f>"女"</f>
        <v>女</v>
      </c>
      <c r="E558" s="5" t="s">
        <v>12</v>
      </c>
    </row>
    <row r="559" customHeight="1" spans="1:5">
      <c r="A559" s="5">
        <v>557</v>
      </c>
      <c r="B559" s="5" t="s">
        <v>17</v>
      </c>
      <c r="C559" s="5" t="str">
        <f>"王海兰"</f>
        <v>王海兰</v>
      </c>
      <c r="D559" s="5" t="str">
        <f>"女"</f>
        <v>女</v>
      </c>
      <c r="E559" s="5" t="s">
        <v>12</v>
      </c>
    </row>
    <row r="560" customHeight="1" spans="1:5">
      <c r="A560" s="5">
        <v>558</v>
      </c>
      <c r="B560" s="5" t="s">
        <v>17</v>
      </c>
      <c r="C560" s="5" t="str">
        <f>"林飞转"</f>
        <v>林飞转</v>
      </c>
      <c r="D560" s="5" t="str">
        <f>"女"</f>
        <v>女</v>
      </c>
      <c r="E560" s="5" t="s">
        <v>12</v>
      </c>
    </row>
    <row r="561" customHeight="1" spans="1:5">
      <c r="A561" s="5">
        <v>559</v>
      </c>
      <c r="B561" s="5" t="s">
        <v>17</v>
      </c>
      <c r="C561" s="5" t="str">
        <f>"黄卓行"</f>
        <v>黄卓行</v>
      </c>
      <c r="D561" s="5" t="str">
        <f>"男"</f>
        <v>男</v>
      </c>
      <c r="E561" s="5" t="s">
        <v>12</v>
      </c>
    </row>
    <row r="562" customHeight="1" spans="1:5">
      <c r="A562" s="5">
        <v>560</v>
      </c>
      <c r="B562" s="5" t="s">
        <v>17</v>
      </c>
      <c r="C562" s="5" t="str">
        <f>"卞航帆"</f>
        <v>卞航帆</v>
      </c>
      <c r="D562" s="5" t="str">
        <f t="shared" ref="D562:D576" si="20">"女"</f>
        <v>女</v>
      </c>
      <c r="E562" s="5" t="s">
        <v>12</v>
      </c>
    </row>
    <row r="563" customHeight="1" spans="1:5">
      <c r="A563" s="5">
        <v>561</v>
      </c>
      <c r="B563" s="5" t="s">
        <v>17</v>
      </c>
      <c r="C563" s="5" t="str">
        <f>"符艾萍"</f>
        <v>符艾萍</v>
      </c>
      <c r="D563" s="5" t="str">
        <f t="shared" si="20"/>
        <v>女</v>
      </c>
      <c r="E563" s="5" t="s">
        <v>12</v>
      </c>
    </row>
    <row r="564" customHeight="1" spans="1:5">
      <c r="A564" s="5">
        <v>562</v>
      </c>
      <c r="B564" s="5" t="s">
        <v>17</v>
      </c>
      <c r="C564" s="5" t="str">
        <f>"张虹"</f>
        <v>张虹</v>
      </c>
      <c r="D564" s="5" t="str">
        <f t="shared" si="20"/>
        <v>女</v>
      </c>
      <c r="E564" s="5" t="s">
        <v>12</v>
      </c>
    </row>
    <row r="565" customHeight="1" spans="1:5">
      <c r="A565" s="5">
        <v>563</v>
      </c>
      <c r="B565" s="5" t="s">
        <v>17</v>
      </c>
      <c r="C565" s="5" t="str">
        <f>"陈世红"</f>
        <v>陈世红</v>
      </c>
      <c r="D565" s="5" t="str">
        <f t="shared" si="20"/>
        <v>女</v>
      </c>
      <c r="E565" s="5" t="s">
        <v>12</v>
      </c>
    </row>
    <row r="566" customHeight="1" spans="1:5">
      <c r="A566" s="5">
        <v>564</v>
      </c>
      <c r="B566" s="5" t="s">
        <v>17</v>
      </c>
      <c r="C566" s="5" t="str">
        <f>"陈建爱"</f>
        <v>陈建爱</v>
      </c>
      <c r="D566" s="5" t="str">
        <f t="shared" si="20"/>
        <v>女</v>
      </c>
      <c r="E566" s="5" t="s">
        <v>12</v>
      </c>
    </row>
    <row r="567" customHeight="1" spans="1:5">
      <c r="A567" s="5">
        <v>565</v>
      </c>
      <c r="B567" s="5" t="s">
        <v>17</v>
      </c>
      <c r="C567" s="5" t="str">
        <f>"赵彩伶"</f>
        <v>赵彩伶</v>
      </c>
      <c r="D567" s="5" t="str">
        <f t="shared" si="20"/>
        <v>女</v>
      </c>
      <c r="E567" s="5" t="s">
        <v>12</v>
      </c>
    </row>
    <row r="568" customHeight="1" spans="1:5">
      <c r="A568" s="5">
        <v>566</v>
      </c>
      <c r="B568" s="5" t="s">
        <v>17</v>
      </c>
      <c r="C568" s="5" t="str">
        <f>"刘晓霜"</f>
        <v>刘晓霜</v>
      </c>
      <c r="D568" s="5" t="str">
        <f t="shared" si="20"/>
        <v>女</v>
      </c>
      <c r="E568" s="5" t="s">
        <v>12</v>
      </c>
    </row>
    <row r="569" customHeight="1" spans="1:5">
      <c r="A569" s="5">
        <v>567</v>
      </c>
      <c r="B569" s="5" t="s">
        <v>17</v>
      </c>
      <c r="C569" s="5" t="str">
        <f>"周璨"</f>
        <v>周璨</v>
      </c>
      <c r="D569" s="5" t="str">
        <f t="shared" si="20"/>
        <v>女</v>
      </c>
      <c r="E569" s="5" t="s">
        <v>12</v>
      </c>
    </row>
    <row r="570" customHeight="1" spans="1:5">
      <c r="A570" s="5">
        <v>568</v>
      </c>
      <c r="B570" s="5" t="s">
        <v>17</v>
      </c>
      <c r="C570" s="5" t="str">
        <f>"王琼波"</f>
        <v>王琼波</v>
      </c>
      <c r="D570" s="5" t="str">
        <f t="shared" si="20"/>
        <v>女</v>
      </c>
      <c r="E570" s="5" t="s">
        <v>12</v>
      </c>
    </row>
    <row r="571" customHeight="1" spans="1:5">
      <c r="A571" s="5">
        <v>569</v>
      </c>
      <c r="B571" s="5" t="s">
        <v>17</v>
      </c>
      <c r="C571" s="5" t="str">
        <f>"吴园园"</f>
        <v>吴园园</v>
      </c>
      <c r="D571" s="5" t="str">
        <f t="shared" si="20"/>
        <v>女</v>
      </c>
      <c r="E571" s="5" t="s">
        <v>12</v>
      </c>
    </row>
    <row r="572" customHeight="1" spans="1:5">
      <c r="A572" s="5">
        <v>570</v>
      </c>
      <c r="B572" s="5" t="s">
        <v>17</v>
      </c>
      <c r="C572" s="5" t="str">
        <f>"陈慕桦"</f>
        <v>陈慕桦</v>
      </c>
      <c r="D572" s="5" t="str">
        <f t="shared" si="20"/>
        <v>女</v>
      </c>
      <c r="E572" s="5" t="s">
        <v>12</v>
      </c>
    </row>
    <row r="573" customHeight="1" spans="1:5">
      <c r="A573" s="5">
        <v>571</v>
      </c>
      <c r="B573" s="5" t="s">
        <v>17</v>
      </c>
      <c r="C573" s="5" t="str">
        <f>"王清云"</f>
        <v>王清云</v>
      </c>
      <c r="D573" s="5" t="str">
        <f t="shared" si="20"/>
        <v>女</v>
      </c>
      <c r="E573" s="5" t="s">
        <v>12</v>
      </c>
    </row>
    <row r="574" customHeight="1" spans="1:5">
      <c r="A574" s="5">
        <v>572</v>
      </c>
      <c r="B574" s="5" t="s">
        <v>17</v>
      </c>
      <c r="C574" s="5" t="str">
        <f>"陈海妃"</f>
        <v>陈海妃</v>
      </c>
      <c r="D574" s="5" t="str">
        <f t="shared" si="20"/>
        <v>女</v>
      </c>
      <c r="E574" s="5" t="s">
        <v>12</v>
      </c>
    </row>
    <row r="575" customHeight="1" spans="1:5">
      <c r="A575" s="5">
        <v>573</v>
      </c>
      <c r="B575" s="5" t="s">
        <v>17</v>
      </c>
      <c r="C575" s="5" t="str">
        <f>"王钰婷"</f>
        <v>王钰婷</v>
      </c>
      <c r="D575" s="5" t="str">
        <f t="shared" si="20"/>
        <v>女</v>
      </c>
      <c r="E575" s="5" t="s">
        <v>12</v>
      </c>
    </row>
    <row r="576" customHeight="1" spans="1:5">
      <c r="A576" s="5">
        <v>574</v>
      </c>
      <c r="B576" s="5" t="s">
        <v>17</v>
      </c>
      <c r="C576" s="5" t="str">
        <f>"陈惠儿"</f>
        <v>陈惠儿</v>
      </c>
      <c r="D576" s="5" t="str">
        <f t="shared" si="20"/>
        <v>女</v>
      </c>
      <c r="E576" s="5" t="s">
        <v>12</v>
      </c>
    </row>
    <row r="577" customHeight="1" spans="1:5">
      <c r="A577" s="5">
        <v>575</v>
      </c>
      <c r="B577" s="5" t="s">
        <v>17</v>
      </c>
      <c r="C577" s="5" t="str">
        <f>"王小波"</f>
        <v>王小波</v>
      </c>
      <c r="D577" s="5" t="str">
        <f>"男"</f>
        <v>男</v>
      </c>
      <c r="E577" s="5" t="s">
        <v>12</v>
      </c>
    </row>
    <row r="578" customHeight="1" spans="1:5">
      <c r="A578" s="5">
        <v>576</v>
      </c>
      <c r="B578" s="5" t="s">
        <v>17</v>
      </c>
      <c r="C578" s="5" t="str">
        <f>"黄文谷"</f>
        <v>黄文谷</v>
      </c>
      <c r="D578" s="5" t="str">
        <f>"女"</f>
        <v>女</v>
      </c>
      <c r="E578" s="5" t="s">
        <v>12</v>
      </c>
    </row>
    <row r="579" customHeight="1" spans="1:5">
      <c r="A579" s="5">
        <v>577</v>
      </c>
      <c r="B579" s="5" t="s">
        <v>17</v>
      </c>
      <c r="C579" s="5" t="str">
        <f>"何琼尾"</f>
        <v>何琼尾</v>
      </c>
      <c r="D579" s="5" t="str">
        <f>"女"</f>
        <v>女</v>
      </c>
      <c r="E579" s="5" t="s">
        <v>12</v>
      </c>
    </row>
    <row r="580" customHeight="1" spans="1:5">
      <c r="A580" s="5">
        <v>578</v>
      </c>
      <c r="B580" s="5" t="s">
        <v>17</v>
      </c>
      <c r="C580" s="5" t="str">
        <f>"陈迎醒"</f>
        <v>陈迎醒</v>
      </c>
      <c r="D580" s="5" t="str">
        <f>"女"</f>
        <v>女</v>
      </c>
      <c r="E580" s="5" t="s">
        <v>12</v>
      </c>
    </row>
    <row r="581" customHeight="1" spans="1:5">
      <c r="A581" s="5">
        <v>579</v>
      </c>
      <c r="B581" s="5" t="s">
        <v>17</v>
      </c>
      <c r="C581" s="5" t="str">
        <f>"符苏克"</f>
        <v>符苏克</v>
      </c>
      <c r="D581" s="5" t="str">
        <f>"男"</f>
        <v>男</v>
      </c>
      <c r="E581" s="5" t="s">
        <v>12</v>
      </c>
    </row>
    <row r="582" customHeight="1" spans="1:5">
      <c r="A582" s="5">
        <v>580</v>
      </c>
      <c r="B582" s="5" t="s">
        <v>17</v>
      </c>
      <c r="C582" s="5" t="str">
        <f>"莫晓敏"</f>
        <v>莫晓敏</v>
      </c>
      <c r="D582" s="5" t="str">
        <f t="shared" ref="D582:D590" si="21">"女"</f>
        <v>女</v>
      </c>
      <c r="E582" s="5" t="s">
        <v>12</v>
      </c>
    </row>
    <row r="583" customHeight="1" spans="1:5">
      <c r="A583" s="5">
        <v>581</v>
      </c>
      <c r="B583" s="5" t="s">
        <v>17</v>
      </c>
      <c r="C583" s="5" t="str">
        <f>"吴金香"</f>
        <v>吴金香</v>
      </c>
      <c r="D583" s="5" t="str">
        <f t="shared" si="21"/>
        <v>女</v>
      </c>
      <c r="E583" s="5" t="s">
        <v>12</v>
      </c>
    </row>
    <row r="584" customHeight="1" spans="1:5">
      <c r="A584" s="5">
        <v>582</v>
      </c>
      <c r="B584" s="5" t="s">
        <v>17</v>
      </c>
      <c r="C584" s="5" t="str">
        <f>"周美君"</f>
        <v>周美君</v>
      </c>
      <c r="D584" s="5" t="str">
        <f t="shared" si="21"/>
        <v>女</v>
      </c>
      <c r="E584" s="5" t="s">
        <v>12</v>
      </c>
    </row>
    <row r="585" customHeight="1" spans="1:5">
      <c r="A585" s="5">
        <v>583</v>
      </c>
      <c r="B585" s="5" t="s">
        <v>17</v>
      </c>
      <c r="C585" s="5" t="str">
        <f>"王涵"</f>
        <v>王涵</v>
      </c>
      <c r="D585" s="5" t="str">
        <f t="shared" si="21"/>
        <v>女</v>
      </c>
      <c r="E585" s="5" t="s">
        <v>12</v>
      </c>
    </row>
    <row r="586" customHeight="1" spans="1:5">
      <c r="A586" s="5">
        <v>584</v>
      </c>
      <c r="B586" s="5" t="s">
        <v>17</v>
      </c>
      <c r="C586" s="5" t="str">
        <f>"文陈华"</f>
        <v>文陈华</v>
      </c>
      <c r="D586" s="5" t="str">
        <f t="shared" si="21"/>
        <v>女</v>
      </c>
      <c r="E586" s="5" t="s">
        <v>12</v>
      </c>
    </row>
    <row r="587" customHeight="1" spans="1:5">
      <c r="A587" s="5">
        <v>585</v>
      </c>
      <c r="B587" s="5" t="s">
        <v>17</v>
      </c>
      <c r="C587" s="5" t="str">
        <f>"候国羽"</f>
        <v>候国羽</v>
      </c>
      <c r="D587" s="5" t="str">
        <f t="shared" si="21"/>
        <v>女</v>
      </c>
      <c r="E587" s="5" t="s">
        <v>12</v>
      </c>
    </row>
    <row r="588" customHeight="1" spans="1:5">
      <c r="A588" s="5">
        <v>586</v>
      </c>
      <c r="B588" s="5" t="s">
        <v>17</v>
      </c>
      <c r="C588" s="5" t="str">
        <f>"李欣"</f>
        <v>李欣</v>
      </c>
      <c r="D588" s="5" t="str">
        <f t="shared" si="21"/>
        <v>女</v>
      </c>
      <c r="E588" s="5" t="s">
        <v>12</v>
      </c>
    </row>
    <row r="589" customHeight="1" spans="1:5">
      <c r="A589" s="5">
        <v>587</v>
      </c>
      <c r="B589" s="5" t="s">
        <v>17</v>
      </c>
      <c r="C589" s="5" t="str">
        <f>"朱儒平"</f>
        <v>朱儒平</v>
      </c>
      <c r="D589" s="5" t="str">
        <f t="shared" si="21"/>
        <v>女</v>
      </c>
      <c r="E589" s="5" t="s">
        <v>12</v>
      </c>
    </row>
    <row r="590" customHeight="1" spans="1:5">
      <c r="A590" s="5">
        <v>588</v>
      </c>
      <c r="B590" s="5" t="s">
        <v>17</v>
      </c>
      <c r="C590" s="5" t="str">
        <f>"林烨"</f>
        <v>林烨</v>
      </c>
      <c r="D590" s="5" t="str">
        <f t="shared" si="21"/>
        <v>女</v>
      </c>
      <c r="E590" s="5" t="s">
        <v>12</v>
      </c>
    </row>
    <row r="591" customHeight="1" spans="1:5">
      <c r="A591" s="5">
        <v>589</v>
      </c>
      <c r="B591" s="5" t="s">
        <v>17</v>
      </c>
      <c r="C591" s="5" t="str">
        <f>"何林学"</f>
        <v>何林学</v>
      </c>
      <c r="D591" s="5" t="str">
        <f>"男"</f>
        <v>男</v>
      </c>
      <c r="E591" s="5" t="s">
        <v>12</v>
      </c>
    </row>
    <row r="592" customHeight="1" spans="1:5">
      <c r="A592" s="5">
        <v>590</v>
      </c>
      <c r="B592" s="5" t="s">
        <v>17</v>
      </c>
      <c r="C592" s="5" t="str">
        <f>"陈丽梅"</f>
        <v>陈丽梅</v>
      </c>
      <c r="D592" s="5" t="str">
        <f>"女"</f>
        <v>女</v>
      </c>
      <c r="E592" s="5" t="s">
        <v>12</v>
      </c>
    </row>
    <row r="593" customHeight="1" spans="1:5">
      <c r="A593" s="5">
        <v>591</v>
      </c>
      <c r="B593" s="5" t="s">
        <v>17</v>
      </c>
      <c r="C593" s="5" t="str">
        <f>"麦小琴"</f>
        <v>麦小琴</v>
      </c>
      <c r="D593" s="5" t="str">
        <f>"女"</f>
        <v>女</v>
      </c>
      <c r="E593" s="5" t="s">
        <v>12</v>
      </c>
    </row>
    <row r="594" customHeight="1" spans="1:5">
      <c r="A594" s="5">
        <v>592</v>
      </c>
      <c r="B594" s="5" t="s">
        <v>17</v>
      </c>
      <c r="C594" s="5" t="str">
        <f>"邓亚漂"</f>
        <v>邓亚漂</v>
      </c>
      <c r="D594" s="5" t="str">
        <f>"男"</f>
        <v>男</v>
      </c>
      <c r="E594" s="5" t="s">
        <v>12</v>
      </c>
    </row>
    <row r="595" customHeight="1" spans="1:5">
      <c r="A595" s="5">
        <v>593</v>
      </c>
      <c r="B595" s="5" t="s">
        <v>17</v>
      </c>
      <c r="C595" s="5" t="str">
        <f>"苏家露"</f>
        <v>苏家露</v>
      </c>
      <c r="D595" s="5" t="str">
        <f t="shared" ref="D595:D601" si="22">"女"</f>
        <v>女</v>
      </c>
      <c r="E595" s="5" t="s">
        <v>12</v>
      </c>
    </row>
    <row r="596" customHeight="1" spans="1:5">
      <c r="A596" s="5">
        <v>594</v>
      </c>
      <c r="B596" s="5" t="s">
        <v>17</v>
      </c>
      <c r="C596" s="5" t="str">
        <f>"毛丹妮"</f>
        <v>毛丹妮</v>
      </c>
      <c r="D596" s="5" t="str">
        <f t="shared" si="22"/>
        <v>女</v>
      </c>
      <c r="E596" s="5" t="s">
        <v>12</v>
      </c>
    </row>
    <row r="597" customHeight="1" spans="1:5">
      <c r="A597" s="5">
        <v>595</v>
      </c>
      <c r="B597" s="5" t="s">
        <v>17</v>
      </c>
      <c r="C597" s="5" t="str">
        <f>"黄慧环"</f>
        <v>黄慧环</v>
      </c>
      <c r="D597" s="5" t="str">
        <f t="shared" si="22"/>
        <v>女</v>
      </c>
      <c r="E597" s="5" t="s">
        <v>12</v>
      </c>
    </row>
    <row r="598" customHeight="1" spans="1:5">
      <c r="A598" s="5">
        <v>596</v>
      </c>
      <c r="B598" s="5" t="s">
        <v>17</v>
      </c>
      <c r="C598" s="5" t="str">
        <f>"林芳金"</f>
        <v>林芳金</v>
      </c>
      <c r="D598" s="5" t="str">
        <f t="shared" si="22"/>
        <v>女</v>
      </c>
      <c r="E598" s="5" t="s">
        <v>12</v>
      </c>
    </row>
    <row r="599" customHeight="1" spans="1:5">
      <c r="A599" s="5">
        <v>597</v>
      </c>
      <c r="B599" s="5" t="s">
        <v>17</v>
      </c>
      <c r="C599" s="5" t="str">
        <f>"李槟"</f>
        <v>李槟</v>
      </c>
      <c r="D599" s="5" t="str">
        <f t="shared" si="22"/>
        <v>女</v>
      </c>
      <c r="E599" s="5" t="s">
        <v>12</v>
      </c>
    </row>
    <row r="600" customHeight="1" spans="1:5">
      <c r="A600" s="5">
        <v>598</v>
      </c>
      <c r="B600" s="5" t="s">
        <v>17</v>
      </c>
      <c r="C600" s="5" t="str">
        <f>"李金芳"</f>
        <v>李金芳</v>
      </c>
      <c r="D600" s="5" t="str">
        <f t="shared" si="22"/>
        <v>女</v>
      </c>
      <c r="E600" s="5" t="s">
        <v>12</v>
      </c>
    </row>
    <row r="601" customHeight="1" spans="1:5">
      <c r="A601" s="5">
        <v>599</v>
      </c>
      <c r="B601" s="5" t="s">
        <v>17</v>
      </c>
      <c r="C601" s="5" t="str">
        <f>"岑娜"</f>
        <v>岑娜</v>
      </c>
      <c r="D601" s="5" t="str">
        <f t="shared" si="22"/>
        <v>女</v>
      </c>
      <c r="E601" s="5" t="s">
        <v>12</v>
      </c>
    </row>
    <row r="602" customHeight="1" spans="1:5">
      <c r="A602" s="5">
        <v>600</v>
      </c>
      <c r="B602" s="5" t="s">
        <v>17</v>
      </c>
      <c r="C602" s="5" t="str">
        <f>"许明文"</f>
        <v>许明文</v>
      </c>
      <c r="D602" s="5" t="str">
        <f>"男"</f>
        <v>男</v>
      </c>
      <c r="E602" s="5" t="s">
        <v>12</v>
      </c>
    </row>
    <row r="603" customHeight="1" spans="1:5">
      <c r="A603" s="5">
        <v>601</v>
      </c>
      <c r="B603" s="5" t="s">
        <v>17</v>
      </c>
      <c r="C603" s="5" t="str">
        <f>"庞玉"</f>
        <v>庞玉</v>
      </c>
      <c r="D603" s="5" t="str">
        <f>"女"</f>
        <v>女</v>
      </c>
      <c r="E603" s="5" t="s">
        <v>12</v>
      </c>
    </row>
    <row r="604" customHeight="1" spans="1:5">
      <c r="A604" s="5">
        <v>602</v>
      </c>
      <c r="B604" s="5" t="s">
        <v>17</v>
      </c>
      <c r="C604" s="5" t="str">
        <f>"黄彩玉"</f>
        <v>黄彩玉</v>
      </c>
      <c r="D604" s="5" t="str">
        <f>"女"</f>
        <v>女</v>
      </c>
      <c r="E604" s="5" t="s">
        <v>12</v>
      </c>
    </row>
    <row r="605" customHeight="1" spans="1:5">
      <c r="A605" s="5">
        <v>603</v>
      </c>
      <c r="B605" s="5" t="s">
        <v>17</v>
      </c>
      <c r="C605" s="5" t="str">
        <f>"王汉城"</f>
        <v>王汉城</v>
      </c>
      <c r="D605" s="5" t="str">
        <f>"男"</f>
        <v>男</v>
      </c>
      <c r="E605" s="5" t="s">
        <v>12</v>
      </c>
    </row>
    <row r="606" customHeight="1" spans="1:5">
      <c r="A606" s="5">
        <v>604</v>
      </c>
      <c r="B606" s="5" t="s">
        <v>17</v>
      </c>
      <c r="C606" s="5" t="str">
        <f>"邢鸿娟"</f>
        <v>邢鸿娟</v>
      </c>
      <c r="D606" s="5" t="str">
        <f t="shared" ref="D606:D626" si="23">"女"</f>
        <v>女</v>
      </c>
      <c r="E606" s="5" t="s">
        <v>12</v>
      </c>
    </row>
    <row r="607" customHeight="1" spans="1:5">
      <c r="A607" s="5">
        <v>605</v>
      </c>
      <c r="B607" s="5" t="s">
        <v>17</v>
      </c>
      <c r="C607" s="5" t="str">
        <f>"吴姬莹"</f>
        <v>吴姬莹</v>
      </c>
      <c r="D607" s="5" t="str">
        <f t="shared" si="23"/>
        <v>女</v>
      </c>
      <c r="E607" s="5" t="s">
        <v>12</v>
      </c>
    </row>
    <row r="608" customHeight="1" spans="1:5">
      <c r="A608" s="5">
        <v>606</v>
      </c>
      <c r="B608" s="5" t="s">
        <v>17</v>
      </c>
      <c r="C608" s="5" t="str">
        <f>"周明崖"</f>
        <v>周明崖</v>
      </c>
      <c r="D608" s="5" t="str">
        <f t="shared" si="23"/>
        <v>女</v>
      </c>
      <c r="E608" s="5" t="s">
        <v>12</v>
      </c>
    </row>
    <row r="609" customHeight="1" spans="1:5">
      <c r="A609" s="5">
        <v>607</v>
      </c>
      <c r="B609" s="5" t="s">
        <v>17</v>
      </c>
      <c r="C609" s="5" t="str">
        <f>"王静"</f>
        <v>王静</v>
      </c>
      <c r="D609" s="5" t="str">
        <f t="shared" si="23"/>
        <v>女</v>
      </c>
      <c r="E609" s="5" t="s">
        <v>12</v>
      </c>
    </row>
    <row r="610" customHeight="1" spans="1:5">
      <c r="A610" s="5">
        <v>608</v>
      </c>
      <c r="B610" s="5" t="s">
        <v>17</v>
      </c>
      <c r="C610" s="5" t="str">
        <f>"杨娇娇"</f>
        <v>杨娇娇</v>
      </c>
      <c r="D610" s="5" t="str">
        <f t="shared" si="23"/>
        <v>女</v>
      </c>
      <c r="E610" s="5" t="s">
        <v>12</v>
      </c>
    </row>
    <row r="611" customHeight="1" spans="1:5">
      <c r="A611" s="5">
        <v>609</v>
      </c>
      <c r="B611" s="5" t="s">
        <v>17</v>
      </c>
      <c r="C611" s="5" t="str">
        <f>"曾婷"</f>
        <v>曾婷</v>
      </c>
      <c r="D611" s="5" t="str">
        <f t="shared" si="23"/>
        <v>女</v>
      </c>
      <c r="E611" s="5" t="s">
        <v>12</v>
      </c>
    </row>
    <row r="612" customHeight="1" spans="1:5">
      <c r="A612" s="5">
        <v>610</v>
      </c>
      <c r="B612" s="5" t="s">
        <v>17</v>
      </c>
      <c r="C612" s="5" t="str">
        <f>"陈星玲"</f>
        <v>陈星玲</v>
      </c>
      <c r="D612" s="5" t="str">
        <f t="shared" si="23"/>
        <v>女</v>
      </c>
      <c r="E612" s="5" t="s">
        <v>12</v>
      </c>
    </row>
    <row r="613" customHeight="1" spans="1:5">
      <c r="A613" s="5">
        <v>611</v>
      </c>
      <c r="B613" s="5" t="s">
        <v>17</v>
      </c>
      <c r="C613" s="5" t="str">
        <f>"杨英营"</f>
        <v>杨英营</v>
      </c>
      <c r="D613" s="5" t="str">
        <f t="shared" si="23"/>
        <v>女</v>
      </c>
      <c r="E613" s="5" t="s">
        <v>12</v>
      </c>
    </row>
    <row r="614" customHeight="1" spans="1:5">
      <c r="A614" s="5">
        <v>612</v>
      </c>
      <c r="B614" s="5" t="s">
        <v>17</v>
      </c>
      <c r="C614" s="5" t="str">
        <f>"庄丽株"</f>
        <v>庄丽株</v>
      </c>
      <c r="D614" s="5" t="str">
        <f t="shared" si="23"/>
        <v>女</v>
      </c>
      <c r="E614" s="5" t="s">
        <v>12</v>
      </c>
    </row>
    <row r="615" customHeight="1" spans="1:5">
      <c r="A615" s="5">
        <v>613</v>
      </c>
      <c r="B615" s="5" t="s">
        <v>17</v>
      </c>
      <c r="C615" s="5" t="str">
        <f>"陈仕妃"</f>
        <v>陈仕妃</v>
      </c>
      <c r="D615" s="5" t="str">
        <f t="shared" si="23"/>
        <v>女</v>
      </c>
      <c r="E615" s="5" t="s">
        <v>12</v>
      </c>
    </row>
    <row r="616" customHeight="1" spans="1:5">
      <c r="A616" s="5">
        <v>614</v>
      </c>
      <c r="B616" s="5" t="s">
        <v>17</v>
      </c>
      <c r="C616" s="5" t="str">
        <f>"杜小莉"</f>
        <v>杜小莉</v>
      </c>
      <c r="D616" s="5" t="str">
        <f t="shared" si="23"/>
        <v>女</v>
      </c>
      <c r="E616" s="5" t="s">
        <v>12</v>
      </c>
    </row>
    <row r="617" customHeight="1" spans="1:5">
      <c r="A617" s="5">
        <v>615</v>
      </c>
      <c r="B617" s="5" t="s">
        <v>17</v>
      </c>
      <c r="C617" s="5" t="str">
        <f>"符芳颖"</f>
        <v>符芳颖</v>
      </c>
      <c r="D617" s="5" t="str">
        <f t="shared" si="23"/>
        <v>女</v>
      </c>
      <c r="E617" s="5" t="s">
        <v>12</v>
      </c>
    </row>
    <row r="618" customHeight="1" spans="1:5">
      <c r="A618" s="5">
        <v>616</v>
      </c>
      <c r="B618" s="5" t="s">
        <v>17</v>
      </c>
      <c r="C618" s="5" t="str">
        <f>"王莹"</f>
        <v>王莹</v>
      </c>
      <c r="D618" s="5" t="str">
        <f t="shared" si="23"/>
        <v>女</v>
      </c>
      <c r="E618" s="5" t="s">
        <v>12</v>
      </c>
    </row>
    <row r="619" customHeight="1" spans="1:5">
      <c r="A619" s="5">
        <v>617</v>
      </c>
      <c r="B619" s="5" t="s">
        <v>17</v>
      </c>
      <c r="C619" s="5" t="str">
        <f>"邓春南"</f>
        <v>邓春南</v>
      </c>
      <c r="D619" s="5" t="str">
        <f t="shared" si="23"/>
        <v>女</v>
      </c>
      <c r="E619" s="5" t="s">
        <v>12</v>
      </c>
    </row>
    <row r="620" customHeight="1" spans="1:5">
      <c r="A620" s="5">
        <v>618</v>
      </c>
      <c r="B620" s="5" t="s">
        <v>17</v>
      </c>
      <c r="C620" s="5" t="str">
        <f>"苏晓婷"</f>
        <v>苏晓婷</v>
      </c>
      <c r="D620" s="5" t="str">
        <f t="shared" si="23"/>
        <v>女</v>
      </c>
      <c r="E620" s="5" t="s">
        <v>12</v>
      </c>
    </row>
    <row r="621" customHeight="1" spans="1:5">
      <c r="A621" s="5">
        <v>619</v>
      </c>
      <c r="B621" s="5" t="s">
        <v>17</v>
      </c>
      <c r="C621" s="5" t="str">
        <f>"陈丽平"</f>
        <v>陈丽平</v>
      </c>
      <c r="D621" s="5" t="str">
        <f t="shared" si="23"/>
        <v>女</v>
      </c>
      <c r="E621" s="5" t="s">
        <v>12</v>
      </c>
    </row>
    <row r="622" customHeight="1" spans="1:5">
      <c r="A622" s="5">
        <v>620</v>
      </c>
      <c r="B622" s="5" t="s">
        <v>17</v>
      </c>
      <c r="C622" s="5" t="str">
        <f>"王春香"</f>
        <v>王春香</v>
      </c>
      <c r="D622" s="5" t="str">
        <f t="shared" si="23"/>
        <v>女</v>
      </c>
      <c r="E622" s="5" t="s">
        <v>12</v>
      </c>
    </row>
    <row r="623" customHeight="1" spans="1:5">
      <c r="A623" s="5">
        <v>621</v>
      </c>
      <c r="B623" s="5" t="s">
        <v>17</v>
      </c>
      <c r="C623" s="5" t="str">
        <f>"杨燕"</f>
        <v>杨燕</v>
      </c>
      <c r="D623" s="5" t="str">
        <f t="shared" si="23"/>
        <v>女</v>
      </c>
      <c r="E623" s="5" t="s">
        <v>12</v>
      </c>
    </row>
    <row r="624" customHeight="1" spans="1:5">
      <c r="A624" s="5">
        <v>622</v>
      </c>
      <c r="B624" s="5" t="s">
        <v>17</v>
      </c>
      <c r="C624" s="5" t="str">
        <f>"王槐妙"</f>
        <v>王槐妙</v>
      </c>
      <c r="D624" s="5" t="str">
        <f t="shared" si="23"/>
        <v>女</v>
      </c>
      <c r="E624" s="5" t="s">
        <v>12</v>
      </c>
    </row>
    <row r="625" customHeight="1" spans="1:5">
      <c r="A625" s="5">
        <v>623</v>
      </c>
      <c r="B625" s="5" t="s">
        <v>17</v>
      </c>
      <c r="C625" s="5" t="str">
        <f>"冯苑芬"</f>
        <v>冯苑芬</v>
      </c>
      <c r="D625" s="5" t="str">
        <f t="shared" si="23"/>
        <v>女</v>
      </c>
      <c r="E625" s="5" t="s">
        <v>12</v>
      </c>
    </row>
    <row r="626" customHeight="1" spans="1:5">
      <c r="A626" s="5">
        <v>624</v>
      </c>
      <c r="B626" s="5" t="s">
        <v>17</v>
      </c>
      <c r="C626" s="5" t="str">
        <f>"林小夏"</f>
        <v>林小夏</v>
      </c>
      <c r="D626" s="5" t="str">
        <f t="shared" si="23"/>
        <v>女</v>
      </c>
      <c r="E626" s="5" t="s">
        <v>12</v>
      </c>
    </row>
    <row r="627" customHeight="1" spans="1:5">
      <c r="A627" s="5">
        <v>625</v>
      </c>
      <c r="B627" s="5" t="s">
        <v>17</v>
      </c>
      <c r="C627" s="5" t="str">
        <f>"郑智虎"</f>
        <v>郑智虎</v>
      </c>
      <c r="D627" s="5" t="str">
        <f>"男"</f>
        <v>男</v>
      </c>
      <c r="E627" s="5" t="s">
        <v>12</v>
      </c>
    </row>
    <row r="628" customHeight="1" spans="1:5">
      <c r="A628" s="5">
        <v>626</v>
      </c>
      <c r="B628" s="5" t="s">
        <v>17</v>
      </c>
      <c r="C628" s="5" t="str">
        <f>"陈祚淀"</f>
        <v>陈祚淀</v>
      </c>
      <c r="D628" s="5" t="str">
        <f>"男"</f>
        <v>男</v>
      </c>
      <c r="E628" s="5" t="s">
        <v>12</v>
      </c>
    </row>
    <row r="629" customHeight="1" spans="1:5">
      <c r="A629" s="5">
        <v>627</v>
      </c>
      <c r="B629" s="5" t="s">
        <v>17</v>
      </c>
      <c r="C629" s="5" t="str">
        <f>"羊壮荣"</f>
        <v>羊壮荣</v>
      </c>
      <c r="D629" s="5" t="str">
        <f>"男"</f>
        <v>男</v>
      </c>
      <c r="E629" s="5" t="s">
        <v>12</v>
      </c>
    </row>
    <row r="630" customHeight="1" spans="1:5">
      <c r="A630" s="5">
        <v>628</v>
      </c>
      <c r="B630" s="5" t="s">
        <v>17</v>
      </c>
      <c r="C630" s="5" t="str">
        <f>"邱华南"</f>
        <v>邱华南</v>
      </c>
      <c r="D630" s="5" t="str">
        <f t="shared" ref="D630:D637" si="24">"女"</f>
        <v>女</v>
      </c>
      <c r="E630" s="5" t="s">
        <v>12</v>
      </c>
    </row>
    <row r="631" customHeight="1" spans="1:5">
      <c r="A631" s="5">
        <v>629</v>
      </c>
      <c r="B631" s="5" t="s">
        <v>17</v>
      </c>
      <c r="C631" s="5" t="str">
        <f>"王海花"</f>
        <v>王海花</v>
      </c>
      <c r="D631" s="5" t="str">
        <f t="shared" si="24"/>
        <v>女</v>
      </c>
      <c r="E631" s="5" t="s">
        <v>12</v>
      </c>
    </row>
    <row r="632" customHeight="1" spans="1:5">
      <c r="A632" s="5">
        <v>630</v>
      </c>
      <c r="B632" s="5" t="s">
        <v>17</v>
      </c>
      <c r="C632" s="5" t="str">
        <f>"刘宝莹"</f>
        <v>刘宝莹</v>
      </c>
      <c r="D632" s="5" t="str">
        <f t="shared" si="24"/>
        <v>女</v>
      </c>
      <c r="E632" s="5" t="s">
        <v>12</v>
      </c>
    </row>
    <row r="633" customHeight="1" spans="1:5">
      <c r="A633" s="5">
        <v>631</v>
      </c>
      <c r="B633" s="5" t="s">
        <v>17</v>
      </c>
      <c r="C633" s="5" t="str">
        <f>"陈芳深"</f>
        <v>陈芳深</v>
      </c>
      <c r="D633" s="5" t="str">
        <f t="shared" si="24"/>
        <v>女</v>
      </c>
      <c r="E633" s="5" t="s">
        <v>12</v>
      </c>
    </row>
    <row r="634" customHeight="1" spans="1:5">
      <c r="A634" s="5">
        <v>632</v>
      </c>
      <c r="B634" s="5" t="s">
        <v>17</v>
      </c>
      <c r="C634" s="5" t="str">
        <f>"王正颖"</f>
        <v>王正颖</v>
      </c>
      <c r="D634" s="5" t="str">
        <f t="shared" si="24"/>
        <v>女</v>
      </c>
      <c r="E634" s="5" t="s">
        <v>12</v>
      </c>
    </row>
    <row r="635" customHeight="1" spans="1:5">
      <c r="A635" s="5">
        <v>633</v>
      </c>
      <c r="B635" s="5" t="s">
        <v>17</v>
      </c>
      <c r="C635" s="5" t="str">
        <f>"周颖花"</f>
        <v>周颖花</v>
      </c>
      <c r="D635" s="5" t="str">
        <f t="shared" si="24"/>
        <v>女</v>
      </c>
      <c r="E635" s="5" t="s">
        <v>12</v>
      </c>
    </row>
    <row r="636" customHeight="1" spans="1:5">
      <c r="A636" s="5">
        <v>634</v>
      </c>
      <c r="B636" s="5" t="s">
        <v>17</v>
      </c>
      <c r="C636" s="5" t="str">
        <f>"苏玮燕"</f>
        <v>苏玮燕</v>
      </c>
      <c r="D636" s="5" t="str">
        <f t="shared" si="24"/>
        <v>女</v>
      </c>
      <c r="E636" s="5" t="s">
        <v>12</v>
      </c>
    </row>
    <row r="637" customHeight="1" spans="1:5">
      <c r="A637" s="5">
        <v>635</v>
      </c>
      <c r="B637" s="5" t="s">
        <v>17</v>
      </c>
      <c r="C637" s="5" t="str">
        <f>"林慧妹"</f>
        <v>林慧妹</v>
      </c>
      <c r="D637" s="5" t="str">
        <f t="shared" si="24"/>
        <v>女</v>
      </c>
      <c r="E637" s="5" t="s">
        <v>12</v>
      </c>
    </row>
    <row r="638" customHeight="1" spans="1:5">
      <c r="A638" s="5">
        <v>636</v>
      </c>
      <c r="B638" s="5" t="s">
        <v>17</v>
      </c>
      <c r="C638" s="5" t="str">
        <f>"周麒"</f>
        <v>周麒</v>
      </c>
      <c r="D638" s="5" t="str">
        <f>"男"</f>
        <v>男</v>
      </c>
      <c r="E638" s="5" t="s">
        <v>12</v>
      </c>
    </row>
    <row r="639" customHeight="1" spans="1:5">
      <c r="A639" s="5">
        <v>637</v>
      </c>
      <c r="B639" s="5" t="s">
        <v>17</v>
      </c>
      <c r="C639" s="5" t="str">
        <f>"邢维婷"</f>
        <v>邢维婷</v>
      </c>
      <c r="D639" s="5" t="str">
        <f>"女"</f>
        <v>女</v>
      </c>
      <c r="E639" s="5" t="s">
        <v>12</v>
      </c>
    </row>
    <row r="640" customHeight="1" spans="1:5">
      <c r="A640" s="5">
        <v>638</v>
      </c>
      <c r="B640" s="5" t="s">
        <v>17</v>
      </c>
      <c r="C640" s="5" t="str">
        <f>"文诗云"</f>
        <v>文诗云</v>
      </c>
      <c r="D640" s="5" t="str">
        <f>"女"</f>
        <v>女</v>
      </c>
      <c r="E640" s="5" t="s">
        <v>12</v>
      </c>
    </row>
    <row r="641" customHeight="1" spans="1:5">
      <c r="A641" s="5">
        <v>639</v>
      </c>
      <c r="B641" s="5" t="s">
        <v>17</v>
      </c>
      <c r="C641" s="5" t="str">
        <f>"曾雨晶"</f>
        <v>曾雨晶</v>
      </c>
      <c r="D641" s="5" t="str">
        <f>"女"</f>
        <v>女</v>
      </c>
      <c r="E641" s="5" t="s">
        <v>12</v>
      </c>
    </row>
    <row r="642" customHeight="1" spans="1:5">
      <c r="A642" s="5">
        <v>640</v>
      </c>
      <c r="B642" s="5" t="s">
        <v>17</v>
      </c>
      <c r="C642" s="5" t="str">
        <f>"吴华靖"</f>
        <v>吴华靖</v>
      </c>
      <c r="D642" s="5" t="str">
        <f>"女"</f>
        <v>女</v>
      </c>
      <c r="E642" s="5" t="s">
        <v>12</v>
      </c>
    </row>
    <row r="643" customHeight="1" spans="1:5">
      <c r="A643" s="5">
        <v>641</v>
      </c>
      <c r="B643" s="5" t="s">
        <v>17</v>
      </c>
      <c r="C643" s="5" t="str">
        <f>"陈云暖"</f>
        <v>陈云暖</v>
      </c>
      <c r="D643" s="5" t="str">
        <f>"女"</f>
        <v>女</v>
      </c>
      <c r="E643" s="5" t="s">
        <v>12</v>
      </c>
    </row>
    <row r="644" customHeight="1" spans="1:5">
      <c r="A644" s="5">
        <v>642</v>
      </c>
      <c r="B644" s="5" t="s">
        <v>17</v>
      </c>
      <c r="C644" s="5" t="str">
        <f>"陈安"</f>
        <v>陈安</v>
      </c>
      <c r="D644" s="5" t="str">
        <f>"男"</f>
        <v>男</v>
      </c>
      <c r="E644" s="5" t="s">
        <v>12</v>
      </c>
    </row>
    <row r="645" customHeight="1" spans="1:5">
      <c r="A645" s="5">
        <v>643</v>
      </c>
      <c r="B645" s="5" t="s">
        <v>17</v>
      </c>
      <c r="C645" s="5" t="str">
        <f>"林媚"</f>
        <v>林媚</v>
      </c>
      <c r="D645" s="5" t="str">
        <f t="shared" ref="D645:D657" si="25">"女"</f>
        <v>女</v>
      </c>
      <c r="E645" s="5" t="s">
        <v>12</v>
      </c>
    </row>
    <row r="646" customHeight="1" spans="1:5">
      <c r="A646" s="5">
        <v>644</v>
      </c>
      <c r="B646" s="5" t="s">
        <v>17</v>
      </c>
      <c r="C646" s="5" t="str">
        <f>"王飞"</f>
        <v>王飞</v>
      </c>
      <c r="D646" s="5" t="str">
        <f t="shared" si="25"/>
        <v>女</v>
      </c>
      <c r="E646" s="5" t="s">
        <v>12</v>
      </c>
    </row>
    <row r="647" customHeight="1" spans="1:5">
      <c r="A647" s="5">
        <v>645</v>
      </c>
      <c r="B647" s="5" t="s">
        <v>17</v>
      </c>
      <c r="C647" s="5" t="str">
        <f>"蔡飘飘"</f>
        <v>蔡飘飘</v>
      </c>
      <c r="D647" s="5" t="str">
        <f t="shared" si="25"/>
        <v>女</v>
      </c>
      <c r="E647" s="5" t="s">
        <v>12</v>
      </c>
    </row>
    <row r="648" customHeight="1" spans="1:5">
      <c r="A648" s="5">
        <v>646</v>
      </c>
      <c r="B648" s="5" t="s">
        <v>17</v>
      </c>
      <c r="C648" s="5" t="str">
        <f>"杨婵娟"</f>
        <v>杨婵娟</v>
      </c>
      <c r="D648" s="5" t="str">
        <f t="shared" si="25"/>
        <v>女</v>
      </c>
      <c r="E648" s="5" t="s">
        <v>12</v>
      </c>
    </row>
    <row r="649" customHeight="1" spans="1:5">
      <c r="A649" s="5">
        <v>647</v>
      </c>
      <c r="B649" s="5" t="s">
        <v>17</v>
      </c>
      <c r="C649" s="5" t="str">
        <f>"吴钰"</f>
        <v>吴钰</v>
      </c>
      <c r="D649" s="5" t="str">
        <f t="shared" si="25"/>
        <v>女</v>
      </c>
      <c r="E649" s="5" t="s">
        <v>12</v>
      </c>
    </row>
    <row r="650" customHeight="1" spans="1:5">
      <c r="A650" s="5">
        <v>648</v>
      </c>
      <c r="B650" s="5" t="s">
        <v>17</v>
      </c>
      <c r="C650" s="5" t="str">
        <f>"李小连"</f>
        <v>李小连</v>
      </c>
      <c r="D650" s="5" t="str">
        <f t="shared" si="25"/>
        <v>女</v>
      </c>
      <c r="E650" s="5" t="s">
        <v>12</v>
      </c>
    </row>
    <row r="651" customHeight="1" spans="1:5">
      <c r="A651" s="5">
        <v>649</v>
      </c>
      <c r="B651" s="5" t="s">
        <v>17</v>
      </c>
      <c r="C651" s="5" t="str">
        <f>"文隋江"</f>
        <v>文隋江</v>
      </c>
      <c r="D651" s="5" t="str">
        <f t="shared" si="25"/>
        <v>女</v>
      </c>
      <c r="E651" s="5" t="s">
        <v>12</v>
      </c>
    </row>
    <row r="652" customHeight="1" spans="1:5">
      <c r="A652" s="5">
        <v>650</v>
      </c>
      <c r="B652" s="5" t="s">
        <v>17</v>
      </c>
      <c r="C652" s="5" t="str">
        <f>"王春秋"</f>
        <v>王春秋</v>
      </c>
      <c r="D652" s="5" t="str">
        <f t="shared" si="25"/>
        <v>女</v>
      </c>
      <c r="E652" s="5" t="s">
        <v>12</v>
      </c>
    </row>
    <row r="653" customHeight="1" spans="1:5">
      <c r="A653" s="5">
        <v>651</v>
      </c>
      <c r="B653" s="5" t="s">
        <v>17</v>
      </c>
      <c r="C653" s="5" t="str">
        <f>"吴秋桂"</f>
        <v>吴秋桂</v>
      </c>
      <c r="D653" s="5" t="str">
        <f t="shared" si="25"/>
        <v>女</v>
      </c>
      <c r="E653" s="5" t="s">
        <v>12</v>
      </c>
    </row>
    <row r="654" customHeight="1" spans="1:5">
      <c r="A654" s="5">
        <v>652</v>
      </c>
      <c r="B654" s="5" t="s">
        <v>17</v>
      </c>
      <c r="C654" s="5" t="str">
        <f>"王梅"</f>
        <v>王梅</v>
      </c>
      <c r="D654" s="5" t="str">
        <f t="shared" si="25"/>
        <v>女</v>
      </c>
      <c r="E654" s="5" t="s">
        <v>12</v>
      </c>
    </row>
    <row r="655" customHeight="1" spans="1:5">
      <c r="A655" s="5">
        <v>653</v>
      </c>
      <c r="B655" s="5" t="s">
        <v>17</v>
      </c>
      <c r="C655" s="5" t="str">
        <f>"蔡开止"</f>
        <v>蔡开止</v>
      </c>
      <c r="D655" s="5" t="str">
        <f t="shared" si="25"/>
        <v>女</v>
      </c>
      <c r="E655" s="5" t="s">
        <v>12</v>
      </c>
    </row>
    <row r="656" customHeight="1" spans="1:5">
      <c r="A656" s="5">
        <v>654</v>
      </c>
      <c r="B656" s="5" t="s">
        <v>17</v>
      </c>
      <c r="C656" s="5" t="str">
        <f>"任丽颖"</f>
        <v>任丽颖</v>
      </c>
      <c r="D656" s="5" t="str">
        <f t="shared" si="25"/>
        <v>女</v>
      </c>
      <c r="E656" s="5" t="s">
        <v>12</v>
      </c>
    </row>
    <row r="657" customHeight="1" spans="1:5">
      <c r="A657" s="5">
        <v>655</v>
      </c>
      <c r="B657" s="5" t="s">
        <v>17</v>
      </c>
      <c r="C657" s="5" t="str">
        <f>"罗玉华"</f>
        <v>罗玉华</v>
      </c>
      <c r="D657" s="5" t="str">
        <f t="shared" si="25"/>
        <v>女</v>
      </c>
      <c r="E657" s="5" t="s">
        <v>12</v>
      </c>
    </row>
    <row r="658" customHeight="1" spans="1:5">
      <c r="A658" s="5">
        <v>656</v>
      </c>
      <c r="B658" s="5" t="s">
        <v>17</v>
      </c>
      <c r="C658" s="5" t="str">
        <f>"高国林"</f>
        <v>高国林</v>
      </c>
      <c r="D658" s="5" t="str">
        <f>"男"</f>
        <v>男</v>
      </c>
      <c r="E658" s="5" t="s">
        <v>12</v>
      </c>
    </row>
    <row r="659" customHeight="1" spans="1:5">
      <c r="A659" s="5">
        <v>657</v>
      </c>
      <c r="B659" s="5" t="s">
        <v>17</v>
      </c>
      <c r="C659" s="5" t="str">
        <f>"王慧铃"</f>
        <v>王慧铃</v>
      </c>
      <c r="D659" s="5" t="str">
        <f>"女"</f>
        <v>女</v>
      </c>
      <c r="E659" s="5" t="s">
        <v>12</v>
      </c>
    </row>
    <row r="660" customHeight="1" spans="1:5">
      <c r="A660" s="5">
        <v>658</v>
      </c>
      <c r="B660" s="5" t="s">
        <v>17</v>
      </c>
      <c r="C660" s="5" t="str">
        <f>"文金婵"</f>
        <v>文金婵</v>
      </c>
      <c r="D660" s="5" t="str">
        <f>"女"</f>
        <v>女</v>
      </c>
      <c r="E660" s="5" t="s">
        <v>12</v>
      </c>
    </row>
    <row r="661" customHeight="1" spans="1:5">
      <c r="A661" s="5">
        <v>659</v>
      </c>
      <c r="B661" s="5" t="s">
        <v>17</v>
      </c>
      <c r="C661" s="5" t="str">
        <f>"黄海霞"</f>
        <v>黄海霞</v>
      </c>
      <c r="D661" s="5" t="str">
        <f>"女"</f>
        <v>女</v>
      </c>
      <c r="E661" s="5" t="s">
        <v>12</v>
      </c>
    </row>
    <row r="662" customHeight="1" spans="1:5">
      <c r="A662" s="5">
        <v>660</v>
      </c>
      <c r="B662" s="5" t="s">
        <v>17</v>
      </c>
      <c r="C662" s="5" t="str">
        <f>"郭小娜"</f>
        <v>郭小娜</v>
      </c>
      <c r="D662" s="5" t="str">
        <f>"女"</f>
        <v>女</v>
      </c>
      <c r="E662" s="5" t="s">
        <v>12</v>
      </c>
    </row>
    <row r="663" customHeight="1" spans="1:5">
      <c r="A663" s="5">
        <v>661</v>
      </c>
      <c r="B663" s="5" t="s">
        <v>17</v>
      </c>
      <c r="C663" s="5" t="str">
        <f>"李玉妹"</f>
        <v>李玉妹</v>
      </c>
      <c r="D663" s="5" t="str">
        <f>"女"</f>
        <v>女</v>
      </c>
      <c r="E663" s="5" t="s">
        <v>12</v>
      </c>
    </row>
    <row r="664" customHeight="1" spans="1:5">
      <c r="A664" s="5">
        <v>662</v>
      </c>
      <c r="B664" s="5" t="s">
        <v>17</v>
      </c>
      <c r="C664" s="5" t="str">
        <f>"王国兴"</f>
        <v>王国兴</v>
      </c>
      <c r="D664" s="5" t="str">
        <f>"男"</f>
        <v>男</v>
      </c>
      <c r="E664" s="5" t="s">
        <v>12</v>
      </c>
    </row>
    <row r="665" customHeight="1" spans="1:5">
      <c r="A665" s="5">
        <v>663</v>
      </c>
      <c r="B665" s="5" t="s">
        <v>17</v>
      </c>
      <c r="C665" s="5" t="str">
        <f>"黄婷婷"</f>
        <v>黄婷婷</v>
      </c>
      <c r="D665" s="5" t="str">
        <f>"女"</f>
        <v>女</v>
      </c>
      <c r="E665" s="5" t="s">
        <v>12</v>
      </c>
    </row>
    <row r="666" customHeight="1" spans="1:5">
      <c r="A666" s="5">
        <v>664</v>
      </c>
      <c r="B666" s="5" t="s">
        <v>17</v>
      </c>
      <c r="C666" s="5" t="str">
        <f>"李博蕃"</f>
        <v>李博蕃</v>
      </c>
      <c r="D666" s="5" t="str">
        <f>"男"</f>
        <v>男</v>
      </c>
      <c r="E666" s="5" t="s">
        <v>12</v>
      </c>
    </row>
    <row r="667" customHeight="1" spans="1:5">
      <c r="A667" s="5">
        <v>665</v>
      </c>
      <c r="B667" s="5" t="s">
        <v>17</v>
      </c>
      <c r="C667" s="5" t="str">
        <f>"蔡小娜"</f>
        <v>蔡小娜</v>
      </c>
      <c r="D667" s="5" t="str">
        <f t="shared" ref="D667:D672" si="26">"女"</f>
        <v>女</v>
      </c>
      <c r="E667" s="5" t="s">
        <v>12</v>
      </c>
    </row>
    <row r="668" customHeight="1" spans="1:5">
      <c r="A668" s="5">
        <v>666</v>
      </c>
      <c r="B668" s="5" t="s">
        <v>17</v>
      </c>
      <c r="C668" s="5" t="str">
        <f>"曾小妮"</f>
        <v>曾小妮</v>
      </c>
      <c r="D668" s="5" t="str">
        <f t="shared" si="26"/>
        <v>女</v>
      </c>
      <c r="E668" s="5" t="s">
        <v>12</v>
      </c>
    </row>
    <row r="669" customHeight="1" spans="1:5">
      <c r="A669" s="5">
        <v>667</v>
      </c>
      <c r="B669" s="5" t="s">
        <v>17</v>
      </c>
      <c r="C669" s="5" t="str">
        <f>"高玉乾"</f>
        <v>高玉乾</v>
      </c>
      <c r="D669" s="5" t="str">
        <f t="shared" si="26"/>
        <v>女</v>
      </c>
      <c r="E669" s="5" t="s">
        <v>12</v>
      </c>
    </row>
    <row r="670" customHeight="1" spans="1:5">
      <c r="A670" s="5">
        <v>668</v>
      </c>
      <c r="B670" s="5" t="s">
        <v>17</v>
      </c>
      <c r="C670" s="5" t="str">
        <f>"曹杨琪"</f>
        <v>曹杨琪</v>
      </c>
      <c r="D670" s="5" t="str">
        <f t="shared" si="26"/>
        <v>女</v>
      </c>
      <c r="E670" s="5" t="s">
        <v>12</v>
      </c>
    </row>
    <row r="671" customHeight="1" spans="1:5">
      <c r="A671" s="5">
        <v>669</v>
      </c>
      <c r="B671" s="5" t="s">
        <v>17</v>
      </c>
      <c r="C671" s="5" t="str">
        <f>"杨夏蕊"</f>
        <v>杨夏蕊</v>
      </c>
      <c r="D671" s="5" t="str">
        <f t="shared" si="26"/>
        <v>女</v>
      </c>
      <c r="E671" s="5" t="s">
        <v>12</v>
      </c>
    </row>
    <row r="672" customHeight="1" spans="1:5">
      <c r="A672" s="5">
        <v>670</v>
      </c>
      <c r="B672" s="5" t="s">
        <v>17</v>
      </c>
      <c r="C672" s="5" t="str">
        <f>"王靖莹"</f>
        <v>王靖莹</v>
      </c>
      <c r="D672" s="5" t="str">
        <f t="shared" si="26"/>
        <v>女</v>
      </c>
      <c r="E672" s="5" t="s">
        <v>12</v>
      </c>
    </row>
    <row r="673" customHeight="1" spans="1:5">
      <c r="A673" s="5">
        <v>671</v>
      </c>
      <c r="B673" s="5" t="s">
        <v>17</v>
      </c>
      <c r="C673" s="5" t="str">
        <f>"林天雄"</f>
        <v>林天雄</v>
      </c>
      <c r="D673" s="5" t="str">
        <f>"男"</f>
        <v>男</v>
      </c>
      <c r="E673" s="5" t="s">
        <v>12</v>
      </c>
    </row>
    <row r="674" customHeight="1" spans="1:5">
      <c r="A674" s="5">
        <v>672</v>
      </c>
      <c r="B674" s="5" t="s">
        <v>17</v>
      </c>
      <c r="C674" s="5" t="str">
        <f>"陈梅菊"</f>
        <v>陈梅菊</v>
      </c>
      <c r="D674" s="5" t="str">
        <f t="shared" ref="D674:D684" si="27">"女"</f>
        <v>女</v>
      </c>
      <c r="E674" s="5" t="s">
        <v>12</v>
      </c>
    </row>
    <row r="675" customHeight="1" spans="1:5">
      <c r="A675" s="5">
        <v>673</v>
      </c>
      <c r="B675" s="5" t="s">
        <v>17</v>
      </c>
      <c r="C675" s="5" t="str">
        <f>"陈小敏"</f>
        <v>陈小敏</v>
      </c>
      <c r="D675" s="5" t="str">
        <f t="shared" si="27"/>
        <v>女</v>
      </c>
      <c r="E675" s="5" t="s">
        <v>12</v>
      </c>
    </row>
    <row r="676" customHeight="1" spans="1:5">
      <c r="A676" s="5">
        <v>674</v>
      </c>
      <c r="B676" s="5" t="s">
        <v>17</v>
      </c>
      <c r="C676" s="5" t="str">
        <f>"陈华妮"</f>
        <v>陈华妮</v>
      </c>
      <c r="D676" s="5" t="str">
        <f t="shared" si="27"/>
        <v>女</v>
      </c>
      <c r="E676" s="5" t="s">
        <v>12</v>
      </c>
    </row>
    <row r="677" customHeight="1" spans="1:5">
      <c r="A677" s="5">
        <v>675</v>
      </c>
      <c r="B677" s="5" t="s">
        <v>17</v>
      </c>
      <c r="C677" s="5" t="str">
        <f>"林英"</f>
        <v>林英</v>
      </c>
      <c r="D677" s="5" t="str">
        <f t="shared" si="27"/>
        <v>女</v>
      </c>
      <c r="E677" s="5" t="s">
        <v>12</v>
      </c>
    </row>
    <row r="678" customHeight="1" spans="1:5">
      <c r="A678" s="5">
        <v>676</v>
      </c>
      <c r="B678" s="5" t="s">
        <v>17</v>
      </c>
      <c r="C678" s="5" t="str">
        <f>"王承娜"</f>
        <v>王承娜</v>
      </c>
      <c r="D678" s="5" t="str">
        <f t="shared" si="27"/>
        <v>女</v>
      </c>
      <c r="E678" s="5" t="s">
        <v>12</v>
      </c>
    </row>
    <row r="679" customHeight="1" spans="1:5">
      <c r="A679" s="5">
        <v>677</v>
      </c>
      <c r="B679" s="5" t="s">
        <v>17</v>
      </c>
      <c r="C679" s="5" t="str">
        <f>"陈韵"</f>
        <v>陈韵</v>
      </c>
      <c r="D679" s="5" t="str">
        <f t="shared" si="27"/>
        <v>女</v>
      </c>
      <c r="E679" s="5" t="s">
        <v>12</v>
      </c>
    </row>
    <row r="680" customHeight="1" spans="1:5">
      <c r="A680" s="5">
        <v>678</v>
      </c>
      <c r="B680" s="5" t="s">
        <v>17</v>
      </c>
      <c r="C680" s="5" t="str">
        <f>"郭教薇"</f>
        <v>郭教薇</v>
      </c>
      <c r="D680" s="5" t="str">
        <f t="shared" si="27"/>
        <v>女</v>
      </c>
      <c r="E680" s="5" t="s">
        <v>12</v>
      </c>
    </row>
    <row r="681" customHeight="1" spans="1:5">
      <c r="A681" s="5">
        <v>679</v>
      </c>
      <c r="B681" s="5" t="s">
        <v>17</v>
      </c>
      <c r="C681" s="5" t="str">
        <f>"苏娜"</f>
        <v>苏娜</v>
      </c>
      <c r="D681" s="5" t="str">
        <f t="shared" si="27"/>
        <v>女</v>
      </c>
      <c r="E681" s="5" t="s">
        <v>12</v>
      </c>
    </row>
    <row r="682" customHeight="1" spans="1:5">
      <c r="A682" s="5">
        <v>680</v>
      </c>
      <c r="B682" s="5" t="s">
        <v>17</v>
      </c>
      <c r="C682" s="5" t="str">
        <f>"郑秋丽"</f>
        <v>郑秋丽</v>
      </c>
      <c r="D682" s="5" t="str">
        <f t="shared" si="27"/>
        <v>女</v>
      </c>
      <c r="E682" s="5" t="s">
        <v>12</v>
      </c>
    </row>
    <row r="683" customHeight="1" spans="1:5">
      <c r="A683" s="5">
        <v>681</v>
      </c>
      <c r="B683" s="5" t="s">
        <v>18</v>
      </c>
      <c r="C683" s="5" t="str">
        <f>"邱雪"</f>
        <v>邱雪</v>
      </c>
      <c r="D683" s="5" t="str">
        <f t="shared" si="27"/>
        <v>女</v>
      </c>
      <c r="E683" s="5" t="s">
        <v>12</v>
      </c>
    </row>
    <row r="684" customHeight="1" spans="1:5">
      <c r="A684" s="5">
        <v>682</v>
      </c>
      <c r="B684" s="5" t="s">
        <v>18</v>
      </c>
      <c r="C684" s="5" t="str">
        <f>"何泽玲"</f>
        <v>何泽玲</v>
      </c>
      <c r="D684" s="5" t="str">
        <f t="shared" si="27"/>
        <v>女</v>
      </c>
      <c r="E684" s="5" t="s">
        <v>12</v>
      </c>
    </row>
    <row r="685" customHeight="1" spans="1:5">
      <c r="A685" s="5">
        <v>683</v>
      </c>
      <c r="B685" s="5" t="s">
        <v>18</v>
      </c>
      <c r="C685" s="5" t="str">
        <f>"郭军强"</f>
        <v>郭军强</v>
      </c>
      <c r="D685" s="5" t="str">
        <f>"男"</f>
        <v>男</v>
      </c>
      <c r="E685" s="5" t="s">
        <v>12</v>
      </c>
    </row>
    <row r="686" customHeight="1" spans="1:5">
      <c r="A686" s="5">
        <v>684</v>
      </c>
      <c r="B686" s="5" t="s">
        <v>18</v>
      </c>
      <c r="C686" s="5" t="str">
        <f>"张生晖"</f>
        <v>张生晖</v>
      </c>
      <c r="D686" s="5" t="str">
        <f>"男"</f>
        <v>男</v>
      </c>
      <c r="E686" s="5" t="s">
        <v>12</v>
      </c>
    </row>
    <row r="687" customHeight="1" spans="1:5">
      <c r="A687" s="5">
        <v>685</v>
      </c>
      <c r="B687" s="5" t="s">
        <v>18</v>
      </c>
      <c r="C687" s="5" t="str">
        <f>"王淋"</f>
        <v>王淋</v>
      </c>
      <c r="D687" s="5" t="str">
        <f t="shared" ref="D687:D692" si="28">"女"</f>
        <v>女</v>
      </c>
      <c r="E687" s="5" t="s">
        <v>12</v>
      </c>
    </row>
    <row r="688" customHeight="1" spans="1:5">
      <c r="A688" s="5">
        <v>686</v>
      </c>
      <c r="B688" s="5" t="s">
        <v>18</v>
      </c>
      <c r="C688" s="5" t="str">
        <f>"陈依莎"</f>
        <v>陈依莎</v>
      </c>
      <c r="D688" s="5" t="str">
        <f t="shared" si="28"/>
        <v>女</v>
      </c>
      <c r="E688" s="5" t="s">
        <v>12</v>
      </c>
    </row>
    <row r="689" customHeight="1" spans="1:5">
      <c r="A689" s="5">
        <v>687</v>
      </c>
      <c r="B689" s="5" t="s">
        <v>18</v>
      </c>
      <c r="C689" s="5" t="str">
        <f>"何月朋"</f>
        <v>何月朋</v>
      </c>
      <c r="D689" s="5" t="str">
        <f t="shared" si="28"/>
        <v>女</v>
      </c>
      <c r="E689" s="5" t="s">
        <v>12</v>
      </c>
    </row>
    <row r="690" customHeight="1" spans="1:5">
      <c r="A690" s="5">
        <v>688</v>
      </c>
      <c r="B690" s="5" t="s">
        <v>18</v>
      </c>
      <c r="C690" s="5" t="str">
        <f>"吴宏华"</f>
        <v>吴宏华</v>
      </c>
      <c r="D690" s="5" t="str">
        <f t="shared" si="28"/>
        <v>女</v>
      </c>
      <c r="E690" s="5" t="s">
        <v>12</v>
      </c>
    </row>
    <row r="691" customHeight="1" spans="1:5">
      <c r="A691" s="5">
        <v>689</v>
      </c>
      <c r="B691" s="5" t="s">
        <v>18</v>
      </c>
      <c r="C691" s="5" t="str">
        <f>"符雪花"</f>
        <v>符雪花</v>
      </c>
      <c r="D691" s="5" t="str">
        <f t="shared" si="28"/>
        <v>女</v>
      </c>
      <c r="E691" s="5" t="s">
        <v>12</v>
      </c>
    </row>
    <row r="692" customHeight="1" spans="1:5">
      <c r="A692" s="5">
        <v>690</v>
      </c>
      <c r="B692" s="5" t="s">
        <v>18</v>
      </c>
      <c r="C692" s="5" t="str">
        <f>"田滢楠"</f>
        <v>田滢楠</v>
      </c>
      <c r="D692" s="5" t="str">
        <f t="shared" si="28"/>
        <v>女</v>
      </c>
      <c r="E692" s="5" t="s">
        <v>12</v>
      </c>
    </row>
    <row r="693" customHeight="1" spans="1:5">
      <c r="A693" s="5">
        <v>691</v>
      </c>
      <c r="B693" s="5" t="s">
        <v>18</v>
      </c>
      <c r="C693" s="5" t="str">
        <f>"夏顾宇"</f>
        <v>夏顾宇</v>
      </c>
      <c r="D693" s="5" t="str">
        <f>"男"</f>
        <v>男</v>
      </c>
      <c r="E693" s="5" t="s">
        <v>12</v>
      </c>
    </row>
    <row r="694" customHeight="1" spans="1:5">
      <c r="A694" s="5">
        <v>692</v>
      </c>
      <c r="B694" s="5" t="s">
        <v>18</v>
      </c>
      <c r="C694" s="5" t="str">
        <f>"王雯"</f>
        <v>王雯</v>
      </c>
      <c r="D694" s="5" t="str">
        <f>"女"</f>
        <v>女</v>
      </c>
      <c r="E694" s="5" t="s">
        <v>12</v>
      </c>
    </row>
    <row r="695" customHeight="1" spans="1:5">
      <c r="A695" s="5">
        <v>693</v>
      </c>
      <c r="B695" s="5" t="s">
        <v>18</v>
      </c>
      <c r="C695" s="5" t="str">
        <f>"何壮高"</f>
        <v>何壮高</v>
      </c>
      <c r="D695" s="5" t="str">
        <f>"男"</f>
        <v>男</v>
      </c>
      <c r="E695" s="5" t="s">
        <v>12</v>
      </c>
    </row>
    <row r="696" customHeight="1" spans="1:5">
      <c r="A696" s="5">
        <v>694</v>
      </c>
      <c r="B696" s="5" t="s">
        <v>18</v>
      </c>
      <c r="C696" s="5" t="str">
        <f>"吴淑和"</f>
        <v>吴淑和</v>
      </c>
      <c r="D696" s="5" t="str">
        <f>"女"</f>
        <v>女</v>
      </c>
      <c r="E696" s="5" t="s">
        <v>12</v>
      </c>
    </row>
    <row r="697" customHeight="1" spans="1:5">
      <c r="A697" s="5">
        <v>695</v>
      </c>
      <c r="B697" s="5" t="s">
        <v>18</v>
      </c>
      <c r="C697" s="5" t="str">
        <f>"高志春"</f>
        <v>高志春</v>
      </c>
      <c r="D697" s="5" t="str">
        <f>"女"</f>
        <v>女</v>
      </c>
      <c r="E697" s="5" t="s">
        <v>12</v>
      </c>
    </row>
    <row r="698" customHeight="1" spans="1:5">
      <c r="A698" s="5">
        <v>696</v>
      </c>
      <c r="B698" s="5" t="s">
        <v>18</v>
      </c>
      <c r="C698" s="5" t="str">
        <f>"钟露芸"</f>
        <v>钟露芸</v>
      </c>
      <c r="D698" s="5" t="str">
        <f>"女"</f>
        <v>女</v>
      </c>
      <c r="E698" s="5" t="s">
        <v>12</v>
      </c>
    </row>
    <row r="699" customHeight="1" spans="1:5">
      <c r="A699" s="5">
        <v>697</v>
      </c>
      <c r="B699" s="5" t="s">
        <v>18</v>
      </c>
      <c r="C699" s="5" t="str">
        <f>"吴清旭"</f>
        <v>吴清旭</v>
      </c>
      <c r="D699" s="5" t="str">
        <f>"男"</f>
        <v>男</v>
      </c>
      <c r="E699" s="5" t="s">
        <v>12</v>
      </c>
    </row>
    <row r="700" customHeight="1" spans="1:5">
      <c r="A700" s="5">
        <v>698</v>
      </c>
      <c r="B700" s="5" t="s">
        <v>18</v>
      </c>
      <c r="C700" s="5" t="str">
        <f>"王妮"</f>
        <v>王妮</v>
      </c>
      <c r="D700" s="5" t="str">
        <f t="shared" ref="D700:D707" si="29">"女"</f>
        <v>女</v>
      </c>
      <c r="E700" s="5" t="s">
        <v>12</v>
      </c>
    </row>
    <row r="701" customHeight="1" spans="1:5">
      <c r="A701" s="5">
        <v>699</v>
      </c>
      <c r="B701" s="5" t="s">
        <v>18</v>
      </c>
      <c r="C701" s="5" t="str">
        <f>"薛梅娟"</f>
        <v>薛梅娟</v>
      </c>
      <c r="D701" s="5" t="str">
        <f t="shared" si="29"/>
        <v>女</v>
      </c>
      <c r="E701" s="5" t="s">
        <v>12</v>
      </c>
    </row>
    <row r="702" customHeight="1" spans="1:5">
      <c r="A702" s="5">
        <v>700</v>
      </c>
      <c r="B702" s="5" t="s">
        <v>18</v>
      </c>
      <c r="C702" s="5" t="str">
        <f>"董柠柠"</f>
        <v>董柠柠</v>
      </c>
      <c r="D702" s="5" t="str">
        <f t="shared" si="29"/>
        <v>女</v>
      </c>
      <c r="E702" s="5" t="s">
        <v>12</v>
      </c>
    </row>
    <row r="703" customHeight="1" spans="1:5">
      <c r="A703" s="5">
        <v>701</v>
      </c>
      <c r="B703" s="5" t="s">
        <v>18</v>
      </c>
      <c r="C703" s="5" t="str">
        <f>"邢丹云"</f>
        <v>邢丹云</v>
      </c>
      <c r="D703" s="5" t="str">
        <f t="shared" si="29"/>
        <v>女</v>
      </c>
      <c r="E703" s="5" t="s">
        <v>12</v>
      </c>
    </row>
    <row r="704" customHeight="1" spans="1:5">
      <c r="A704" s="5">
        <v>702</v>
      </c>
      <c r="B704" s="5" t="s">
        <v>18</v>
      </c>
      <c r="C704" s="5" t="str">
        <f>"陈真霞"</f>
        <v>陈真霞</v>
      </c>
      <c r="D704" s="5" t="str">
        <f t="shared" si="29"/>
        <v>女</v>
      </c>
      <c r="E704" s="5" t="s">
        <v>12</v>
      </c>
    </row>
    <row r="705" customHeight="1" spans="1:5">
      <c r="A705" s="5">
        <v>703</v>
      </c>
      <c r="B705" s="5" t="s">
        <v>18</v>
      </c>
      <c r="C705" s="5" t="str">
        <f>"林海霞"</f>
        <v>林海霞</v>
      </c>
      <c r="D705" s="5" t="str">
        <f t="shared" si="29"/>
        <v>女</v>
      </c>
      <c r="E705" s="5" t="s">
        <v>12</v>
      </c>
    </row>
    <row r="706" customHeight="1" spans="1:5">
      <c r="A706" s="5">
        <v>704</v>
      </c>
      <c r="B706" s="5" t="s">
        <v>18</v>
      </c>
      <c r="C706" s="5" t="str">
        <f>"黄婷婷"</f>
        <v>黄婷婷</v>
      </c>
      <c r="D706" s="5" t="str">
        <f t="shared" si="29"/>
        <v>女</v>
      </c>
      <c r="E706" s="5" t="s">
        <v>12</v>
      </c>
    </row>
    <row r="707" customHeight="1" spans="1:5">
      <c r="A707" s="5">
        <v>705</v>
      </c>
      <c r="B707" s="5" t="s">
        <v>18</v>
      </c>
      <c r="C707" s="5" t="str">
        <f>"黎慧琼"</f>
        <v>黎慧琼</v>
      </c>
      <c r="D707" s="5" t="str">
        <f t="shared" si="29"/>
        <v>女</v>
      </c>
      <c r="E707" s="5" t="s">
        <v>12</v>
      </c>
    </row>
    <row r="708" customHeight="1" spans="1:5">
      <c r="A708" s="5">
        <v>706</v>
      </c>
      <c r="B708" s="5" t="s">
        <v>18</v>
      </c>
      <c r="C708" s="5" t="str">
        <f>"赵开朝"</f>
        <v>赵开朝</v>
      </c>
      <c r="D708" s="5" t="str">
        <f>"男"</f>
        <v>男</v>
      </c>
      <c r="E708" s="5" t="s">
        <v>12</v>
      </c>
    </row>
    <row r="709" customHeight="1" spans="1:5">
      <c r="A709" s="5">
        <v>707</v>
      </c>
      <c r="B709" s="5" t="s">
        <v>18</v>
      </c>
      <c r="C709" s="5" t="str">
        <f>"王家宇"</f>
        <v>王家宇</v>
      </c>
      <c r="D709" s="5" t="str">
        <f>"男"</f>
        <v>男</v>
      </c>
      <c r="E709" s="5" t="s">
        <v>12</v>
      </c>
    </row>
    <row r="710" customHeight="1" spans="1:5">
      <c r="A710" s="5">
        <v>708</v>
      </c>
      <c r="B710" s="5" t="s">
        <v>18</v>
      </c>
      <c r="C710" s="5" t="str">
        <f>"邓美玲"</f>
        <v>邓美玲</v>
      </c>
      <c r="D710" s="5" t="str">
        <f>"女"</f>
        <v>女</v>
      </c>
      <c r="E710" s="5" t="s">
        <v>12</v>
      </c>
    </row>
    <row r="711" customHeight="1" spans="1:5">
      <c r="A711" s="5">
        <v>709</v>
      </c>
      <c r="B711" s="5" t="s">
        <v>18</v>
      </c>
      <c r="C711" s="5" t="str">
        <f>"王军欢"</f>
        <v>王军欢</v>
      </c>
      <c r="D711" s="5" t="str">
        <f>"女"</f>
        <v>女</v>
      </c>
      <c r="E711" s="5" t="s">
        <v>12</v>
      </c>
    </row>
    <row r="712" customHeight="1" spans="1:5">
      <c r="A712" s="5">
        <v>710</v>
      </c>
      <c r="B712" s="5" t="s">
        <v>18</v>
      </c>
      <c r="C712" s="5" t="str">
        <f>"邢清瑶"</f>
        <v>邢清瑶</v>
      </c>
      <c r="D712" s="5" t="str">
        <f>"女"</f>
        <v>女</v>
      </c>
      <c r="E712" s="5" t="s">
        <v>12</v>
      </c>
    </row>
    <row r="713" customHeight="1" spans="1:5">
      <c r="A713" s="5">
        <v>711</v>
      </c>
      <c r="B713" s="5" t="s">
        <v>18</v>
      </c>
      <c r="C713" s="5" t="str">
        <f>"邱家欢"</f>
        <v>邱家欢</v>
      </c>
      <c r="D713" s="5" t="str">
        <f>"男"</f>
        <v>男</v>
      </c>
      <c r="E713" s="5" t="s">
        <v>12</v>
      </c>
    </row>
    <row r="714" customHeight="1" spans="1:5">
      <c r="A714" s="5">
        <v>712</v>
      </c>
      <c r="B714" s="5" t="s">
        <v>18</v>
      </c>
      <c r="C714" s="5" t="str">
        <f>"杨苗"</f>
        <v>杨苗</v>
      </c>
      <c r="D714" s="5" t="str">
        <f>"女"</f>
        <v>女</v>
      </c>
      <c r="E714" s="5" t="s">
        <v>12</v>
      </c>
    </row>
    <row r="715" customHeight="1" spans="1:5">
      <c r="A715" s="5">
        <v>713</v>
      </c>
      <c r="B715" s="5" t="s">
        <v>18</v>
      </c>
      <c r="C715" s="5" t="str">
        <f>"蔡亲壮"</f>
        <v>蔡亲壮</v>
      </c>
      <c r="D715" s="5" t="str">
        <f>"男"</f>
        <v>男</v>
      </c>
      <c r="E715" s="5" t="s">
        <v>12</v>
      </c>
    </row>
    <row r="716" customHeight="1" spans="1:5">
      <c r="A716" s="5">
        <v>714</v>
      </c>
      <c r="B716" s="5" t="s">
        <v>18</v>
      </c>
      <c r="C716" s="5" t="str">
        <f>"唐如花"</f>
        <v>唐如花</v>
      </c>
      <c r="D716" s="5" t="str">
        <f>"女"</f>
        <v>女</v>
      </c>
      <c r="E716" s="5" t="s">
        <v>12</v>
      </c>
    </row>
    <row r="717" customHeight="1" spans="1:5">
      <c r="A717" s="5">
        <v>715</v>
      </c>
      <c r="B717" s="5" t="s">
        <v>18</v>
      </c>
      <c r="C717" s="5" t="str">
        <f>"王焕波"</f>
        <v>王焕波</v>
      </c>
      <c r="D717" s="5" t="str">
        <f>"女"</f>
        <v>女</v>
      </c>
      <c r="E717" s="5" t="s">
        <v>12</v>
      </c>
    </row>
    <row r="718" customHeight="1" spans="1:5">
      <c r="A718" s="5">
        <v>716</v>
      </c>
      <c r="B718" s="5" t="s">
        <v>18</v>
      </c>
      <c r="C718" s="5" t="str">
        <f>"吉训拓"</f>
        <v>吉训拓</v>
      </c>
      <c r="D718" s="5" t="str">
        <f>"男"</f>
        <v>男</v>
      </c>
      <c r="E718" s="5" t="s">
        <v>12</v>
      </c>
    </row>
    <row r="719" customHeight="1" spans="1:5">
      <c r="A719" s="5">
        <v>717</v>
      </c>
      <c r="B719" s="5" t="s">
        <v>18</v>
      </c>
      <c r="C719" s="5" t="str">
        <f>"李瑛"</f>
        <v>李瑛</v>
      </c>
      <c r="D719" s="5" t="str">
        <f t="shared" ref="D719:D729" si="30">"女"</f>
        <v>女</v>
      </c>
      <c r="E719" s="5" t="s">
        <v>12</v>
      </c>
    </row>
    <row r="720" customHeight="1" spans="1:5">
      <c r="A720" s="5">
        <v>718</v>
      </c>
      <c r="B720" s="5" t="s">
        <v>18</v>
      </c>
      <c r="C720" s="5" t="str">
        <f>"吴霞梅"</f>
        <v>吴霞梅</v>
      </c>
      <c r="D720" s="5" t="str">
        <f t="shared" si="30"/>
        <v>女</v>
      </c>
      <c r="E720" s="5" t="s">
        <v>12</v>
      </c>
    </row>
    <row r="721" customHeight="1" spans="1:5">
      <c r="A721" s="5">
        <v>719</v>
      </c>
      <c r="B721" s="5" t="s">
        <v>18</v>
      </c>
      <c r="C721" s="5" t="str">
        <f>"赵茂书"</f>
        <v>赵茂书</v>
      </c>
      <c r="D721" s="5" t="str">
        <f t="shared" si="30"/>
        <v>女</v>
      </c>
      <c r="E721" s="5" t="s">
        <v>12</v>
      </c>
    </row>
    <row r="722" customHeight="1" spans="1:5">
      <c r="A722" s="5">
        <v>720</v>
      </c>
      <c r="B722" s="5" t="s">
        <v>18</v>
      </c>
      <c r="C722" s="5" t="str">
        <f>"符晓寒"</f>
        <v>符晓寒</v>
      </c>
      <c r="D722" s="5" t="str">
        <f t="shared" si="30"/>
        <v>女</v>
      </c>
      <c r="E722" s="5" t="s">
        <v>12</v>
      </c>
    </row>
    <row r="723" customHeight="1" spans="1:5">
      <c r="A723" s="5">
        <v>721</v>
      </c>
      <c r="B723" s="5" t="s">
        <v>18</v>
      </c>
      <c r="C723" s="5" t="str">
        <f>" 陈春平"</f>
        <v> 陈春平</v>
      </c>
      <c r="D723" s="5" t="str">
        <f t="shared" si="30"/>
        <v>女</v>
      </c>
      <c r="E723" s="5" t="s">
        <v>12</v>
      </c>
    </row>
    <row r="724" customHeight="1" spans="1:5">
      <c r="A724" s="5">
        <v>722</v>
      </c>
      <c r="B724" s="5" t="s">
        <v>18</v>
      </c>
      <c r="C724" s="5" t="str">
        <f>"张裕莹"</f>
        <v>张裕莹</v>
      </c>
      <c r="D724" s="5" t="str">
        <f t="shared" si="30"/>
        <v>女</v>
      </c>
      <c r="E724" s="5" t="s">
        <v>12</v>
      </c>
    </row>
    <row r="725" customHeight="1" spans="1:5">
      <c r="A725" s="5">
        <v>723</v>
      </c>
      <c r="B725" s="5" t="s">
        <v>18</v>
      </c>
      <c r="C725" s="5" t="str">
        <f>"梁对子"</f>
        <v>梁对子</v>
      </c>
      <c r="D725" s="5" t="str">
        <f t="shared" si="30"/>
        <v>女</v>
      </c>
      <c r="E725" s="5" t="s">
        <v>12</v>
      </c>
    </row>
    <row r="726" customHeight="1" spans="1:5">
      <c r="A726" s="5">
        <v>724</v>
      </c>
      <c r="B726" s="5" t="s">
        <v>18</v>
      </c>
      <c r="C726" s="5" t="str">
        <f>"王秋儿"</f>
        <v>王秋儿</v>
      </c>
      <c r="D726" s="5" t="str">
        <f t="shared" si="30"/>
        <v>女</v>
      </c>
      <c r="E726" s="5" t="s">
        <v>12</v>
      </c>
    </row>
    <row r="727" customHeight="1" spans="1:5">
      <c r="A727" s="5">
        <v>725</v>
      </c>
      <c r="B727" s="5" t="s">
        <v>18</v>
      </c>
      <c r="C727" s="5" t="str">
        <f>"吴春梅"</f>
        <v>吴春梅</v>
      </c>
      <c r="D727" s="5" t="str">
        <f t="shared" si="30"/>
        <v>女</v>
      </c>
      <c r="E727" s="5" t="s">
        <v>12</v>
      </c>
    </row>
    <row r="728" customHeight="1" spans="1:5">
      <c r="A728" s="5">
        <v>726</v>
      </c>
      <c r="B728" s="5" t="s">
        <v>18</v>
      </c>
      <c r="C728" s="5" t="str">
        <f>"王元乾"</f>
        <v>王元乾</v>
      </c>
      <c r="D728" s="5" t="str">
        <f t="shared" si="30"/>
        <v>女</v>
      </c>
      <c r="E728" s="5" t="s">
        <v>12</v>
      </c>
    </row>
    <row r="729" customHeight="1" spans="1:5">
      <c r="A729" s="5">
        <v>727</v>
      </c>
      <c r="B729" s="5" t="s">
        <v>18</v>
      </c>
      <c r="C729" s="5" t="str">
        <f>" 麦惠乾"</f>
        <v> 麦惠乾</v>
      </c>
      <c r="D729" s="5" t="str">
        <f t="shared" si="30"/>
        <v>女</v>
      </c>
      <c r="E729" s="5" t="s">
        <v>12</v>
      </c>
    </row>
    <row r="730" customHeight="1" spans="1:5">
      <c r="A730" s="5">
        <v>728</v>
      </c>
      <c r="B730" s="5" t="s">
        <v>18</v>
      </c>
      <c r="C730" s="5" t="str">
        <f>"叶智高"</f>
        <v>叶智高</v>
      </c>
      <c r="D730" s="5" t="str">
        <f>"男"</f>
        <v>男</v>
      </c>
      <c r="E730" s="5" t="s">
        <v>12</v>
      </c>
    </row>
    <row r="731" customHeight="1" spans="1:5">
      <c r="A731" s="5">
        <v>729</v>
      </c>
      <c r="B731" s="5" t="s">
        <v>18</v>
      </c>
      <c r="C731" s="5" t="str">
        <f>"卢文丽"</f>
        <v>卢文丽</v>
      </c>
      <c r="D731" s="5" t="str">
        <f>"女"</f>
        <v>女</v>
      </c>
      <c r="E731" s="5" t="s">
        <v>12</v>
      </c>
    </row>
    <row r="732" customHeight="1" spans="1:5">
      <c r="A732" s="5">
        <v>730</v>
      </c>
      <c r="B732" s="5" t="s">
        <v>18</v>
      </c>
      <c r="C732" s="5" t="str">
        <f>"李明祜"</f>
        <v>李明祜</v>
      </c>
      <c r="D732" s="5" t="str">
        <f>"男"</f>
        <v>男</v>
      </c>
      <c r="E732" s="5" t="s">
        <v>12</v>
      </c>
    </row>
    <row r="733" customHeight="1" spans="1:5">
      <c r="A733" s="5">
        <v>731</v>
      </c>
      <c r="B733" s="5" t="s">
        <v>18</v>
      </c>
      <c r="C733" s="5" t="str">
        <f>"许玲玲"</f>
        <v>许玲玲</v>
      </c>
      <c r="D733" s="5" t="str">
        <f>"女"</f>
        <v>女</v>
      </c>
      <c r="E733" s="5" t="s">
        <v>12</v>
      </c>
    </row>
    <row r="734" customHeight="1" spans="1:5">
      <c r="A734" s="5">
        <v>732</v>
      </c>
      <c r="B734" s="5" t="s">
        <v>18</v>
      </c>
      <c r="C734" s="5" t="str">
        <f>"李照壮"</f>
        <v>李照壮</v>
      </c>
      <c r="D734" s="5" t="str">
        <f>"男"</f>
        <v>男</v>
      </c>
      <c r="E734" s="5" t="s">
        <v>12</v>
      </c>
    </row>
    <row r="735" customHeight="1" spans="1:5">
      <c r="A735" s="5">
        <v>733</v>
      </c>
      <c r="B735" s="5" t="s">
        <v>18</v>
      </c>
      <c r="C735" s="5" t="str">
        <f>"陈玉曼"</f>
        <v>陈玉曼</v>
      </c>
      <c r="D735" s="5" t="str">
        <f>"女"</f>
        <v>女</v>
      </c>
      <c r="E735" s="5" t="s">
        <v>12</v>
      </c>
    </row>
    <row r="736" customHeight="1" spans="1:5">
      <c r="A736" s="5">
        <v>734</v>
      </c>
      <c r="B736" s="5" t="s">
        <v>18</v>
      </c>
      <c r="C736" s="5" t="str">
        <f>"杜丹丹"</f>
        <v>杜丹丹</v>
      </c>
      <c r="D736" s="5" t="str">
        <f>"女"</f>
        <v>女</v>
      </c>
      <c r="E736" s="5" t="s">
        <v>12</v>
      </c>
    </row>
    <row r="737" customHeight="1" spans="1:5">
      <c r="A737" s="5">
        <v>735</v>
      </c>
      <c r="B737" s="5" t="s">
        <v>18</v>
      </c>
      <c r="C737" s="5" t="str">
        <f>"谢丽许"</f>
        <v>谢丽许</v>
      </c>
      <c r="D737" s="5" t="str">
        <f>"女"</f>
        <v>女</v>
      </c>
      <c r="E737" s="5" t="s">
        <v>12</v>
      </c>
    </row>
    <row r="738" customHeight="1" spans="1:5">
      <c r="A738" s="5">
        <v>736</v>
      </c>
      <c r="B738" s="5" t="s">
        <v>18</v>
      </c>
      <c r="C738" s="5" t="str">
        <f>"刘衍师"</f>
        <v>刘衍师</v>
      </c>
      <c r="D738" s="5" t="str">
        <f>"男"</f>
        <v>男</v>
      </c>
      <c r="E738" s="5" t="s">
        <v>12</v>
      </c>
    </row>
    <row r="739" customHeight="1" spans="1:5">
      <c r="A739" s="5">
        <v>737</v>
      </c>
      <c r="B739" s="5" t="s">
        <v>18</v>
      </c>
      <c r="C739" s="5" t="str">
        <f>"石冰洁"</f>
        <v>石冰洁</v>
      </c>
      <c r="D739" s="5" t="str">
        <f t="shared" ref="D739:D744" si="31">"女"</f>
        <v>女</v>
      </c>
      <c r="E739" s="5" t="s">
        <v>12</v>
      </c>
    </row>
    <row r="740" customHeight="1" spans="1:5">
      <c r="A740" s="5">
        <v>738</v>
      </c>
      <c r="B740" s="5" t="s">
        <v>18</v>
      </c>
      <c r="C740" s="5" t="str">
        <f>"禤明玥"</f>
        <v>禤明玥</v>
      </c>
      <c r="D740" s="5" t="str">
        <f t="shared" si="31"/>
        <v>女</v>
      </c>
      <c r="E740" s="5" t="s">
        <v>12</v>
      </c>
    </row>
    <row r="741" customHeight="1" spans="1:5">
      <c r="A741" s="5">
        <v>739</v>
      </c>
      <c r="B741" s="5" t="s">
        <v>18</v>
      </c>
      <c r="C741" s="5" t="str">
        <f>"王鸿慧"</f>
        <v>王鸿慧</v>
      </c>
      <c r="D741" s="5" t="str">
        <f t="shared" si="31"/>
        <v>女</v>
      </c>
      <c r="E741" s="5" t="s">
        <v>12</v>
      </c>
    </row>
    <row r="742" customHeight="1" spans="1:5">
      <c r="A742" s="5">
        <v>740</v>
      </c>
      <c r="B742" s="5" t="s">
        <v>18</v>
      </c>
      <c r="C742" s="5" t="str">
        <f>"李娟娟"</f>
        <v>李娟娟</v>
      </c>
      <c r="D742" s="5" t="str">
        <f t="shared" si="31"/>
        <v>女</v>
      </c>
      <c r="E742" s="5" t="s">
        <v>12</v>
      </c>
    </row>
    <row r="743" customHeight="1" spans="1:5">
      <c r="A743" s="5">
        <v>741</v>
      </c>
      <c r="B743" s="5" t="s">
        <v>18</v>
      </c>
      <c r="C743" s="5" t="str">
        <f>"莫晓芳"</f>
        <v>莫晓芳</v>
      </c>
      <c r="D743" s="5" t="str">
        <f t="shared" si="31"/>
        <v>女</v>
      </c>
      <c r="E743" s="5" t="s">
        <v>12</v>
      </c>
    </row>
    <row r="744" customHeight="1" spans="1:5">
      <c r="A744" s="5">
        <v>742</v>
      </c>
      <c r="B744" s="5" t="s">
        <v>18</v>
      </c>
      <c r="C744" s="5" t="str">
        <f>"邢维满"</f>
        <v>邢维满</v>
      </c>
      <c r="D744" s="5" t="str">
        <f t="shared" si="31"/>
        <v>女</v>
      </c>
      <c r="E744" s="5" t="s">
        <v>12</v>
      </c>
    </row>
    <row r="745" customHeight="1" spans="1:5">
      <c r="A745" s="5">
        <v>743</v>
      </c>
      <c r="B745" s="5" t="s">
        <v>18</v>
      </c>
      <c r="C745" s="5" t="str">
        <f>"覃逍志"</f>
        <v>覃逍志</v>
      </c>
      <c r="D745" s="5" t="str">
        <f>"男"</f>
        <v>男</v>
      </c>
      <c r="E745" s="5" t="s">
        <v>12</v>
      </c>
    </row>
    <row r="746" customHeight="1" spans="1:5">
      <c r="A746" s="5">
        <v>744</v>
      </c>
      <c r="B746" s="5" t="s">
        <v>18</v>
      </c>
      <c r="C746" s="5" t="str">
        <f>"何银铃"</f>
        <v>何银铃</v>
      </c>
      <c r="D746" s="5" t="str">
        <f>"女"</f>
        <v>女</v>
      </c>
      <c r="E746" s="5" t="s">
        <v>12</v>
      </c>
    </row>
    <row r="747" customHeight="1" spans="1:5">
      <c r="A747" s="5">
        <v>745</v>
      </c>
      <c r="B747" s="5" t="s">
        <v>18</v>
      </c>
      <c r="C747" s="5" t="str">
        <f>"陈学僖"</f>
        <v>陈学僖</v>
      </c>
      <c r="D747" s="5" t="str">
        <f>"女"</f>
        <v>女</v>
      </c>
      <c r="E747" s="5" t="s">
        <v>12</v>
      </c>
    </row>
    <row r="748" customHeight="1" spans="1:5">
      <c r="A748" s="5">
        <v>746</v>
      </c>
      <c r="B748" s="5" t="s">
        <v>18</v>
      </c>
      <c r="C748" s="5" t="str">
        <f>"林丽婷"</f>
        <v>林丽婷</v>
      </c>
      <c r="D748" s="5" t="str">
        <f>"女"</f>
        <v>女</v>
      </c>
      <c r="E748" s="5" t="s">
        <v>12</v>
      </c>
    </row>
    <row r="749" customHeight="1" spans="1:5">
      <c r="A749" s="5">
        <v>747</v>
      </c>
      <c r="B749" s="5" t="s">
        <v>18</v>
      </c>
      <c r="C749" s="5" t="str">
        <f>"卓文轩"</f>
        <v>卓文轩</v>
      </c>
      <c r="D749" s="5" t="str">
        <f>"女"</f>
        <v>女</v>
      </c>
      <c r="E749" s="5" t="s">
        <v>12</v>
      </c>
    </row>
    <row r="750" customHeight="1" spans="1:5">
      <c r="A750" s="5">
        <v>748</v>
      </c>
      <c r="B750" s="5" t="s">
        <v>18</v>
      </c>
      <c r="C750" s="5" t="str">
        <f>"齐见贤"</f>
        <v>齐见贤</v>
      </c>
      <c r="D750" s="5" t="str">
        <f>"男"</f>
        <v>男</v>
      </c>
      <c r="E750" s="5" t="s">
        <v>12</v>
      </c>
    </row>
    <row r="751" customHeight="1" spans="1:5">
      <c r="A751" s="5">
        <v>749</v>
      </c>
      <c r="B751" s="5" t="s">
        <v>18</v>
      </c>
      <c r="C751" s="5" t="str">
        <f>"陈初坤"</f>
        <v>陈初坤</v>
      </c>
      <c r="D751" s="5" t="str">
        <f t="shared" ref="D751:D763" si="32">"女"</f>
        <v>女</v>
      </c>
      <c r="E751" s="5" t="s">
        <v>12</v>
      </c>
    </row>
    <row r="752" customHeight="1" spans="1:5">
      <c r="A752" s="5">
        <v>750</v>
      </c>
      <c r="B752" s="5" t="s">
        <v>18</v>
      </c>
      <c r="C752" s="5" t="str">
        <f>"羊惠俊"</f>
        <v>羊惠俊</v>
      </c>
      <c r="D752" s="5" t="str">
        <f t="shared" si="32"/>
        <v>女</v>
      </c>
      <c r="E752" s="5" t="s">
        <v>12</v>
      </c>
    </row>
    <row r="753" customHeight="1" spans="1:5">
      <c r="A753" s="5">
        <v>751</v>
      </c>
      <c r="B753" s="5" t="s">
        <v>18</v>
      </c>
      <c r="C753" s="5" t="str">
        <f>"王茜"</f>
        <v>王茜</v>
      </c>
      <c r="D753" s="5" t="str">
        <f t="shared" si="32"/>
        <v>女</v>
      </c>
      <c r="E753" s="5" t="s">
        <v>12</v>
      </c>
    </row>
    <row r="754" customHeight="1" spans="1:5">
      <c r="A754" s="5">
        <v>752</v>
      </c>
      <c r="B754" s="5" t="s">
        <v>18</v>
      </c>
      <c r="C754" s="5" t="str">
        <f>"苏金兰"</f>
        <v>苏金兰</v>
      </c>
      <c r="D754" s="5" t="str">
        <f t="shared" si="32"/>
        <v>女</v>
      </c>
      <c r="E754" s="5" t="s">
        <v>12</v>
      </c>
    </row>
    <row r="755" customHeight="1" spans="1:5">
      <c r="A755" s="5">
        <v>753</v>
      </c>
      <c r="B755" s="5" t="s">
        <v>18</v>
      </c>
      <c r="C755" s="5" t="str">
        <f>"林乐"</f>
        <v>林乐</v>
      </c>
      <c r="D755" s="5" t="str">
        <f t="shared" si="32"/>
        <v>女</v>
      </c>
      <c r="E755" s="5" t="s">
        <v>12</v>
      </c>
    </row>
    <row r="756" customHeight="1" spans="1:5">
      <c r="A756" s="5">
        <v>754</v>
      </c>
      <c r="B756" s="5" t="s">
        <v>18</v>
      </c>
      <c r="C756" s="5" t="str">
        <f>"冯倩"</f>
        <v>冯倩</v>
      </c>
      <c r="D756" s="5" t="str">
        <f t="shared" si="32"/>
        <v>女</v>
      </c>
      <c r="E756" s="5" t="s">
        <v>12</v>
      </c>
    </row>
    <row r="757" customHeight="1" spans="1:5">
      <c r="A757" s="5">
        <v>755</v>
      </c>
      <c r="B757" s="5" t="s">
        <v>18</v>
      </c>
      <c r="C757" s="5" t="str">
        <f>"王菲 "</f>
        <v>王菲 </v>
      </c>
      <c r="D757" s="5" t="str">
        <f t="shared" si="32"/>
        <v>女</v>
      </c>
      <c r="E757" s="5" t="s">
        <v>12</v>
      </c>
    </row>
    <row r="758" customHeight="1" spans="1:5">
      <c r="A758" s="5">
        <v>756</v>
      </c>
      <c r="B758" s="5" t="s">
        <v>18</v>
      </c>
      <c r="C758" s="5" t="str">
        <f>"温金婷"</f>
        <v>温金婷</v>
      </c>
      <c r="D758" s="5" t="str">
        <f t="shared" si="32"/>
        <v>女</v>
      </c>
      <c r="E758" s="5" t="s">
        <v>12</v>
      </c>
    </row>
    <row r="759" customHeight="1" spans="1:5">
      <c r="A759" s="5">
        <v>757</v>
      </c>
      <c r="B759" s="5" t="s">
        <v>18</v>
      </c>
      <c r="C759" s="5" t="str">
        <f>"陈婷"</f>
        <v>陈婷</v>
      </c>
      <c r="D759" s="5" t="str">
        <f t="shared" si="32"/>
        <v>女</v>
      </c>
      <c r="E759" s="5" t="s">
        <v>12</v>
      </c>
    </row>
    <row r="760" customHeight="1" spans="1:5">
      <c r="A760" s="5">
        <v>758</v>
      </c>
      <c r="B760" s="5" t="s">
        <v>18</v>
      </c>
      <c r="C760" s="5" t="str">
        <f>"王婷"</f>
        <v>王婷</v>
      </c>
      <c r="D760" s="5" t="str">
        <f t="shared" si="32"/>
        <v>女</v>
      </c>
      <c r="E760" s="5" t="s">
        <v>12</v>
      </c>
    </row>
    <row r="761" customHeight="1" spans="1:5">
      <c r="A761" s="5">
        <v>759</v>
      </c>
      <c r="B761" s="5" t="s">
        <v>18</v>
      </c>
      <c r="C761" s="5" t="str">
        <f>"李逸"</f>
        <v>李逸</v>
      </c>
      <c r="D761" s="5" t="str">
        <f t="shared" si="32"/>
        <v>女</v>
      </c>
      <c r="E761" s="5" t="s">
        <v>12</v>
      </c>
    </row>
    <row r="762" customHeight="1" spans="1:5">
      <c r="A762" s="5">
        <v>760</v>
      </c>
      <c r="B762" s="5" t="s">
        <v>18</v>
      </c>
      <c r="C762" s="5" t="str">
        <f>"钟祥薇"</f>
        <v>钟祥薇</v>
      </c>
      <c r="D762" s="5" t="str">
        <f t="shared" si="32"/>
        <v>女</v>
      </c>
      <c r="E762" s="5" t="s">
        <v>12</v>
      </c>
    </row>
    <row r="763" customHeight="1" spans="1:5">
      <c r="A763" s="5">
        <v>761</v>
      </c>
      <c r="B763" s="5" t="s">
        <v>18</v>
      </c>
      <c r="C763" s="5" t="str">
        <f>"董群妹"</f>
        <v>董群妹</v>
      </c>
      <c r="D763" s="5" t="str">
        <f t="shared" si="32"/>
        <v>女</v>
      </c>
      <c r="E763" s="5" t="s">
        <v>12</v>
      </c>
    </row>
    <row r="764" customHeight="1" spans="1:5">
      <c r="A764" s="5">
        <v>762</v>
      </c>
      <c r="B764" s="5" t="s">
        <v>18</v>
      </c>
      <c r="C764" s="5" t="str">
        <f>"符精政"</f>
        <v>符精政</v>
      </c>
      <c r="D764" s="5" t="str">
        <f>"男"</f>
        <v>男</v>
      </c>
      <c r="E764" s="5" t="s">
        <v>12</v>
      </c>
    </row>
    <row r="765" customHeight="1" spans="1:5">
      <c r="A765" s="5">
        <v>763</v>
      </c>
      <c r="B765" s="5" t="s">
        <v>18</v>
      </c>
      <c r="C765" s="5" t="str">
        <f>"詹凌梅"</f>
        <v>詹凌梅</v>
      </c>
      <c r="D765" s="5" t="str">
        <f t="shared" ref="D765:D771" si="33">"女"</f>
        <v>女</v>
      </c>
      <c r="E765" s="5" t="s">
        <v>12</v>
      </c>
    </row>
    <row r="766" customHeight="1" spans="1:5">
      <c r="A766" s="5">
        <v>764</v>
      </c>
      <c r="B766" s="5" t="s">
        <v>18</v>
      </c>
      <c r="C766" s="5" t="str">
        <f>"梅蕾"</f>
        <v>梅蕾</v>
      </c>
      <c r="D766" s="5" t="str">
        <f t="shared" si="33"/>
        <v>女</v>
      </c>
      <c r="E766" s="5" t="s">
        <v>12</v>
      </c>
    </row>
    <row r="767" customHeight="1" spans="1:5">
      <c r="A767" s="5">
        <v>765</v>
      </c>
      <c r="B767" s="5" t="s">
        <v>18</v>
      </c>
      <c r="C767" s="5" t="str">
        <f>"刘凤婷"</f>
        <v>刘凤婷</v>
      </c>
      <c r="D767" s="5" t="str">
        <f t="shared" si="33"/>
        <v>女</v>
      </c>
      <c r="E767" s="5" t="s">
        <v>12</v>
      </c>
    </row>
    <row r="768" customHeight="1" spans="1:5">
      <c r="A768" s="5">
        <v>766</v>
      </c>
      <c r="B768" s="5" t="s">
        <v>18</v>
      </c>
      <c r="C768" s="5" t="str">
        <f>"谢上珠"</f>
        <v>谢上珠</v>
      </c>
      <c r="D768" s="5" t="str">
        <f t="shared" si="33"/>
        <v>女</v>
      </c>
      <c r="E768" s="5" t="s">
        <v>12</v>
      </c>
    </row>
    <row r="769" customHeight="1" spans="1:5">
      <c r="A769" s="5">
        <v>767</v>
      </c>
      <c r="B769" s="5" t="s">
        <v>18</v>
      </c>
      <c r="C769" s="5" t="str">
        <f>"黄秋婵"</f>
        <v>黄秋婵</v>
      </c>
      <c r="D769" s="5" t="str">
        <f t="shared" si="33"/>
        <v>女</v>
      </c>
      <c r="E769" s="5" t="s">
        <v>12</v>
      </c>
    </row>
    <row r="770" customHeight="1" spans="1:5">
      <c r="A770" s="5">
        <v>768</v>
      </c>
      <c r="B770" s="5" t="s">
        <v>18</v>
      </c>
      <c r="C770" s="5" t="str">
        <f>"胡玉选"</f>
        <v>胡玉选</v>
      </c>
      <c r="D770" s="5" t="str">
        <f t="shared" si="33"/>
        <v>女</v>
      </c>
      <c r="E770" s="5" t="s">
        <v>12</v>
      </c>
    </row>
    <row r="771" customHeight="1" spans="1:5">
      <c r="A771" s="5">
        <v>769</v>
      </c>
      <c r="B771" s="5" t="s">
        <v>18</v>
      </c>
      <c r="C771" s="5" t="str">
        <f>"王迁青"</f>
        <v>王迁青</v>
      </c>
      <c r="D771" s="5" t="str">
        <f t="shared" si="33"/>
        <v>女</v>
      </c>
      <c r="E771" s="5" t="s">
        <v>12</v>
      </c>
    </row>
    <row r="772" customHeight="1" spans="1:5">
      <c r="A772" s="5">
        <v>770</v>
      </c>
      <c r="B772" s="5" t="s">
        <v>18</v>
      </c>
      <c r="C772" s="5" t="str">
        <f>"王才莲"</f>
        <v>王才莲</v>
      </c>
      <c r="D772" s="5" t="str">
        <f>"男"</f>
        <v>男</v>
      </c>
      <c r="E772" s="5" t="s">
        <v>12</v>
      </c>
    </row>
    <row r="773" customHeight="1" spans="1:5">
      <c r="A773" s="5">
        <v>771</v>
      </c>
      <c r="B773" s="5" t="s">
        <v>18</v>
      </c>
      <c r="C773" s="5" t="str">
        <f>"林秋凤"</f>
        <v>林秋凤</v>
      </c>
      <c r="D773" s="5" t="str">
        <f t="shared" ref="D773:D781" si="34">"女"</f>
        <v>女</v>
      </c>
      <c r="E773" s="5" t="s">
        <v>12</v>
      </c>
    </row>
    <row r="774" customHeight="1" spans="1:5">
      <c r="A774" s="5">
        <v>772</v>
      </c>
      <c r="B774" s="5" t="s">
        <v>18</v>
      </c>
      <c r="C774" s="5" t="str">
        <f>"王金雅"</f>
        <v>王金雅</v>
      </c>
      <c r="D774" s="5" t="str">
        <f t="shared" si="34"/>
        <v>女</v>
      </c>
      <c r="E774" s="5" t="s">
        <v>12</v>
      </c>
    </row>
    <row r="775" customHeight="1" spans="1:5">
      <c r="A775" s="5">
        <v>773</v>
      </c>
      <c r="B775" s="5" t="s">
        <v>18</v>
      </c>
      <c r="C775" s="5" t="str">
        <f>"莫小丽"</f>
        <v>莫小丽</v>
      </c>
      <c r="D775" s="5" t="str">
        <f t="shared" si="34"/>
        <v>女</v>
      </c>
      <c r="E775" s="5" t="s">
        <v>12</v>
      </c>
    </row>
    <row r="776" customHeight="1" spans="1:5">
      <c r="A776" s="5">
        <v>774</v>
      </c>
      <c r="B776" s="5" t="s">
        <v>18</v>
      </c>
      <c r="C776" s="5" t="str">
        <f>"陈晶晶"</f>
        <v>陈晶晶</v>
      </c>
      <c r="D776" s="5" t="str">
        <f t="shared" si="34"/>
        <v>女</v>
      </c>
      <c r="E776" s="5" t="s">
        <v>12</v>
      </c>
    </row>
    <row r="777" customHeight="1" spans="1:5">
      <c r="A777" s="5">
        <v>775</v>
      </c>
      <c r="B777" s="5" t="s">
        <v>18</v>
      </c>
      <c r="C777" s="5" t="str">
        <f>"吴晓婷"</f>
        <v>吴晓婷</v>
      </c>
      <c r="D777" s="5" t="str">
        <f t="shared" si="34"/>
        <v>女</v>
      </c>
      <c r="E777" s="5" t="s">
        <v>12</v>
      </c>
    </row>
    <row r="778" customHeight="1" spans="1:5">
      <c r="A778" s="5">
        <v>776</v>
      </c>
      <c r="B778" s="5" t="s">
        <v>18</v>
      </c>
      <c r="C778" s="5" t="str">
        <f>"王川兰"</f>
        <v>王川兰</v>
      </c>
      <c r="D778" s="5" t="str">
        <f t="shared" si="34"/>
        <v>女</v>
      </c>
      <c r="E778" s="5" t="s">
        <v>12</v>
      </c>
    </row>
    <row r="779" customHeight="1" spans="1:5">
      <c r="A779" s="5">
        <v>777</v>
      </c>
      <c r="B779" s="5" t="s">
        <v>18</v>
      </c>
      <c r="C779" s="5" t="str">
        <f>"蒲贝丽"</f>
        <v>蒲贝丽</v>
      </c>
      <c r="D779" s="5" t="str">
        <f t="shared" si="34"/>
        <v>女</v>
      </c>
      <c r="E779" s="5" t="s">
        <v>12</v>
      </c>
    </row>
    <row r="780" customHeight="1" spans="1:5">
      <c r="A780" s="5">
        <v>778</v>
      </c>
      <c r="B780" s="5" t="s">
        <v>18</v>
      </c>
      <c r="C780" s="5" t="str">
        <f>"邓静兰"</f>
        <v>邓静兰</v>
      </c>
      <c r="D780" s="5" t="str">
        <f t="shared" si="34"/>
        <v>女</v>
      </c>
      <c r="E780" s="5" t="s">
        <v>12</v>
      </c>
    </row>
    <row r="781" customHeight="1" spans="1:5">
      <c r="A781" s="5">
        <v>779</v>
      </c>
      <c r="B781" s="5" t="s">
        <v>18</v>
      </c>
      <c r="C781" s="5" t="str">
        <f>"陈雅丹"</f>
        <v>陈雅丹</v>
      </c>
      <c r="D781" s="5" t="str">
        <f t="shared" si="34"/>
        <v>女</v>
      </c>
      <c r="E781" s="5" t="s">
        <v>12</v>
      </c>
    </row>
    <row r="782" customHeight="1" spans="1:5">
      <c r="A782" s="5">
        <v>780</v>
      </c>
      <c r="B782" s="5" t="s">
        <v>18</v>
      </c>
      <c r="C782" s="5" t="str">
        <f>"许阳润"</f>
        <v>许阳润</v>
      </c>
      <c r="D782" s="5" t="str">
        <f>"男"</f>
        <v>男</v>
      </c>
      <c r="E782" s="5" t="s">
        <v>12</v>
      </c>
    </row>
    <row r="783" customHeight="1" spans="1:5">
      <c r="A783" s="5">
        <v>781</v>
      </c>
      <c r="B783" s="5" t="s">
        <v>18</v>
      </c>
      <c r="C783" s="5" t="str">
        <f>"陈惠娟"</f>
        <v>陈惠娟</v>
      </c>
      <c r="D783" s="5" t="str">
        <f>"女"</f>
        <v>女</v>
      </c>
      <c r="E783" s="5" t="s">
        <v>12</v>
      </c>
    </row>
    <row r="784" customHeight="1" spans="1:5">
      <c r="A784" s="5">
        <v>782</v>
      </c>
      <c r="B784" s="5" t="s">
        <v>18</v>
      </c>
      <c r="C784" s="5" t="str">
        <f>"倪胜永"</f>
        <v>倪胜永</v>
      </c>
      <c r="D784" s="5" t="str">
        <f>"男"</f>
        <v>男</v>
      </c>
      <c r="E784" s="5" t="s">
        <v>12</v>
      </c>
    </row>
    <row r="785" customHeight="1" spans="1:5">
      <c r="A785" s="5">
        <v>783</v>
      </c>
      <c r="B785" s="5" t="s">
        <v>18</v>
      </c>
      <c r="C785" s="5" t="str">
        <f>"萨仁其木格"</f>
        <v>萨仁其木格</v>
      </c>
      <c r="D785" s="5" t="str">
        <f>"女"</f>
        <v>女</v>
      </c>
      <c r="E785" s="5" t="s">
        <v>12</v>
      </c>
    </row>
    <row r="786" customHeight="1" spans="1:5">
      <c r="A786" s="5">
        <v>784</v>
      </c>
      <c r="B786" s="5" t="s">
        <v>18</v>
      </c>
      <c r="C786" s="5" t="str">
        <f>"韩冰冰"</f>
        <v>韩冰冰</v>
      </c>
      <c r="D786" s="5" t="str">
        <f>"女"</f>
        <v>女</v>
      </c>
      <c r="E786" s="5" t="s">
        <v>12</v>
      </c>
    </row>
    <row r="787" customHeight="1" spans="1:5">
      <c r="A787" s="5">
        <v>785</v>
      </c>
      <c r="B787" s="5" t="s">
        <v>18</v>
      </c>
      <c r="C787" s="5" t="str">
        <f>"徐佳禧"</f>
        <v>徐佳禧</v>
      </c>
      <c r="D787" s="5" t="str">
        <f>"男"</f>
        <v>男</v>
      </c>
      <c r="E787" s="5" t="s">
        <v>12</v>
      </c>
    </row>
    <row r="788" customHeight="1" spans="1:5">
      <c r="A788" s="5">
        <v>786</v>
      </c>
      <c r="B788" s="5" t="s">
        <v>18</v>
      </c>
      <c r="C788" s="5" t="str">
        <f>" 谢一花"</f>
        <v> 谢一花</v>
      </c>
      <c r="D788" s="5" t="str">
        <f t="shared" ref="D788:D795" si="35">"女"</f>
        <v>女</v>
      </c>
      <c r="E788" s="5" t="s">
        <v>12</v>
      </c>
    </row>
    <row r="789" customHeight="1" spans="1:5">
      <c r="A789" s="5">
        <v>787</v>
      </c>
      <c r="B789" s="5" t="s">
        <v>18</v>
      </c>
      <c r="C789" s="5" t="str">
        <f>"林艳"</f>
        <v>林艳</v>
      </c>
      <c r="D789" s="5" t="str">
        <f t="shared" si="35"/>
        <v>女</v>
      </c>
      <c r="E789" s="5" t="s">
        <v>12</v>
      </c>
    </row>
    <row r="790" customHeight="1" spans="1:5">
      <c r="A790" s="5">
        <v>788</v>
      </c>
      <c r="B790" s="5" t="s">
        <v>18</v>
      </c>
      <c r="C790" s="5" t="str">
        <f>"张英杏"</f>
        <v>张英杏</v>
      </c>
      <c r="D790" s="5" t="str">
        <f t="shared" si="35"/>
        <v>女</v>
      </c>
      <c r="E790" s="5" t="s">
        <v>12</v>
      </c>
    </row>
    <row r="791" customHeight="1" spans="1:5">
      <c r="A791" s="5">
        <v>789</v>
      </c>
      <c r="B791" s="5" t="s">
        <v>18</v>
      </c>
      <c r="C791" s="5" t="str">
        <f>"赖秋婷"</f>
        <v>赖秋婷</v>
      </c>
      <c r="D791" s="5" t="str">
        <f t="shared" si="35"/>
        <v>女</v>
      </c>
      <c r="E791" s="5" t="s">
        <v>12</v>
      </c>
    </row>
    <row r="792" customHeight="1" spans="1:5">
      <c r="A792" s="5">
        <v>790</v>
      </c>
      <c r="B792" s="5" t="s">
        <v>18</v>
      </c>
      <c r="C792" s="5" t="str">
        <f>"李小雪"</f>
        <v>李小雪</v>
      </c>
      <c r="D792" s="5" t="str">
        <f t="shared" si="35"/>
        <v>女</v>
      </c>
      <c r="E792" s="5" t="s">
        <v>12</v>
      </c>
    </row>
    <row r="793" customHeight="1" spans="1:5">
      <c r="A793" s="5">
        <v>791</v>
      </c>
      <c r="B793" s="5" t="s">
        <v>18</v>
      </c>
      <c r="C793" s="5" t="str">
        <f>"黎珠"</f>
        <v>黎珠</v>
      </c>
      <c r="D793" s="5" t="str">
        <f t="shared" si="35"/>
        <v>女</v>
      </c>
      <c r="E793" s="5" t="s">
        <v>12</v>
      </c>
    </row>
    <row r="794" customHeight="1" spans="1:5">
      <c r="A794" s="5">
        <v>792</v>
      </c>
      <c r="B794" s="5" t="s">
        <v>18</v>
      </c>
      <c r="C794" s="5" t="str">
        <f>"何銮"</f>
        <v>何銮</v>
      </c>
      <c r="D794" s="5" t="str">
        <f t="shared" si="35"/>
        <v>女</v>
      </c>
      <c r="E794" s="5" t="s">
        <v>12</v>
      </c>
    </row>
    <row r="795" customHeight="1" spans="1:5">
      <c r="A795" s="5">
        <v>793</v>
      </c>
      <c r="B795" s="5" t="s">
        <v>18</v>
      </c>
      <c r="C795" s="5" t="str">
        <f>"林莎"</f>
        <v>林莎</v>
      </c>
      <c r="D795" s="5" t="str">
        <f t="shared" si="35"/>
        <v>女</v>
      </c>
      <c r="E795" s="5" t="s">
        <v>12</v>
      </c>
    </row>
    <row r="796" customHeight="1" spans="1:5">
      <c r="A796" s="5">
        <v>794</v>
      </c>
      <c r="B796" s="5" t="s">
        <v>18</v>
      </c>
      <c r="C796" s="5" t="str">
        <f>"王敬"</f>
        <v>王敬</v>
      </c>
      <c r="D796" s="5" t="str">
        <f>"男"</f>
        <v>男</v>
      </c>
      <c r="E796" s="5" t="s">
        <v>12</v>
      </c>
    </row>
    <row r="797" customHeight="1" spans="1:5">
      <c r="A797" s="5">
        <v>795</v>
      </c>
      <c r="B797" s="5" t="s">
        <v>18</v>
      </c>
      <c r="C797" s="5" t="str">
        <f>"羊代香"</f>
        <v>羊代香</v>
      </c>
      <c r="D797" s="5" t="str">
        <f>"女"</f>
        <v>女</v>
      </c>
      <c r="E797" s="5" t="s">
        <v>12</v>
      </c>
    </row>
    <row r="798" customHeight="1" spans="1:5">
      <c r="A798" s="5">
        <v>796</v>
      </c>
      <c r="B798" s="5" t="s">
        <v>18</v>
      </c>
      <c r="C798" s="5" t="str">
        <f>"唐世问"</f>
        <v>唐世问</v>
      </c>
      <c r="D798" s="5" t="str">
        <f>"男"</f>
        <v>男</v>
      </c>
      <c r="E798" s="5" t="s">
        <v>12</v>
      </c>
    </row>
    <row r="799" customHeight="1" spans="1:5">
      <c r="A799" s="5">
        <v>797</v>
      </c>
      <c r="B799" s="5" t="s">
        <v>18</v>
      </c>
      <c r="C799" s="5" t="str">
        <f>"卢银叶"</f>
        <v>卢银叶</v>
      </c>
      <c r="D799" s="5" t="str">
        <f t="shared" ref="D799:D847" si="36">"女"</f>
        <v>女</v>
      </c>
      <c r="E799" s="5" t="s">
        <v>12</v>
      </c>
    </row>
    <row r="800" customHeight="1" spans="1:5">
      <c r="A800" s="5">
        <v>798</v>
      </c>
      <c r="B800" s="5" t="s">
        <v>18</v>
      </c>
      <c r="C800" s="5" t="str">
        <f>"冯丹丹"</f>
        <v>冯丹丹</v>
      </c>
      <c r="D800" s="5" t="str">
        <f t="shared" si="36"/>
        <v>女</v>
      </c>
      <c r="E800" s="5" t="s">
        <v>12</v>
      </c>
    </row>
    <row r="801" customHeight="1" spans="1:5">
      <c r="A801" s="5">
        <v>799</v>
      </c>
      <c r="B801" s="5" t="s">
        <v>18</v>
      </c>
      <c r="C801" s="5" t="str">
        <f>"林容"</f>
        <v>林容</v>
      </c>
      <c r="D801" s="5" t="str">
        <f t="shared" si="36"/>
        <v>女</v>
      </c>
      <c r="E801" s="5" t="s">
        <v>12</v>
      </c>
    </row>
    <row r="802" customHeight="1" spans="1:5">
      <c r="A802" s="5">
        <v>800</v>
      </c>
      <c r="B802" s="5" t="s">
        <v>19</v>
      </c>
      <c r="C802" s="5" t="str">
        <f>"李静"</f>
        <v>李静</v>
      </c>
      <c r="D802" s="5" t="str">
        <f t="shared" si="36"/>
        <v>女</v>
      </c>
      <c r="E802" s="5" t="s">
        <v>12</v>
      </c>
    </row>
    <row r="803" customHeight="1" spans="1:5">
      <c r="A803" s="5">
        <v>801</v>
      </c>
      <c r="B803" s="5" t="s">
        <v>19</v>
      </c>
      <c r="C803" s="5" t="str">
        <f>"余晓梅"</f>
        <v>余晓梅</v>
      </c>
      <c r="D803" s="5" t="str">
        <f t="shared" si="36"/>
        <v>女</v>
      </c>
      <c r="E803" s="5" t="s">
        <v>12</v>
      </c>
    </row>
    <row r="804" customHeight="1" spans="1:5">
      <c r="A804" s="5">
        <v>802</v>
      </c>
      <c r="B804" s="5" t="s">
        <v>19</v>
      </c>
      <c r="C804" s="5" t="str">
        <f>"李吉恋"</f>
        <v>李吉恋</v>
      </c>
      <c r="D804" s="5" t="str">
        <f t="shared" si="36"/>
        <v>女</v>
      </c>
      <c r="E804" s="5" t="s">
        <v>12</v>
      </c>
    </row>
    <row r="805" customHeight="1" spans="1:5">
      <c r="A805" s="5">
        <v>803</v>
      </c>
      <c r="B805" s="5" t="s">
        <v>19</v>
      </c>
      <c r="C805" s="5" t="str">
        <f>"彭夏芳"</f>
        <v>彭夏芳</v>
      </c>
      <c r="D805" s="5" t="str">
        <f t="shared" si="36"/>
        <v>女</v>
      </c>
      <c r="E805" s="5" t="s">
        <v>12</v>
      </c>
    </row>
    <row r="806" customHeight="1" spans="1:5">
      <c r="A806" s="5">
        <v>804</v>
      </c>
      <c r="B806" s="5" t="s">
        <v>19</v>
      </c>
      <c r="C806" s="5" t="str">
        <f>"谭琼洋"</f>
        <v>谭琼洋</v>
      </c>
      <c r="D806" s="5" t="str">
        <f t="shared" si="36"/>
        <v>女</v>
      </c>
      <c r="E806" s="5" t="s">
        <v>12</v>
      </c>
    </row>
    <row r="807" customHeight="1" spans="1:5">
      <c r="A807" s="5">
        <v>805</v>
      </c>
      <c r="B807" s="5" t="s">
        <v>19</v>
      </c>
      <c r="C807" s="5" t="str">
        <f>"胡红丽"</f>
        <v>胡红丽</v>
      </c>
      <c r="D807" s="5" t="str">
        <f t="shared" si="36"/>
        <v>女</v>
      </c>
      <c r="E807" s="5" t="s">
        <v>12</v>
      </c>
    </row>
    <row r="808" customHeight="1" spans="1:5">
      <c r="A808" s="5">
        <v>806</v>
      </c>
      <c r="B808" s="5" t="s">
        <v>19</v>
      </c>
      <c r="C808" s="5" t="str">
        <f>"何丽爱"</f>
        <v>何丽爱</v>
      </c>
      <c r="D808" s="5" t="str">
        <f t="shared" si="36"/>
        <v>女</v>
      </c>
      <c r="E808" s="5" t="s">
        <v>12</v>
      </c>
    </row>
    <row r="809" customHeight="1" spans="1:5">
      <c r="A809" s="5">
        <v>807</v>
      </c>
      <c r="B809" s="5" t="s">
        <v>19</v>
      </c>
      <c r="C809" s="5" t="str">
        <f>"陈丽娇"</f>
        <v>陈丽娇</v>
      </c>
      <c r="D809" s="5" t="str">
        <f t="shared" si="36"/>
        <v>女</v>
      </c>
      <c r="E809" s="5" t="s">
        <v>12</v>
      </c>
    </row>
    <row r="810" customHeight="1" spans="1:5">
      <c r="A810" s="5">
        <v>808</v>
      </c>
      <c r="B810" s="5" t="s">
        <v>19</v>
      </c>
      <c r="C810" s="5" t="str">
        <f>"陈仕云"</f>
        <v>陈仕云</v>
      </c>
      <c r="D810" s="5" t="str">
        <f t="shared" si="36"/>
        <v>女</v>
      </c>
      <c r="E810" s="5" t="s">
        <v>12</v>
      </c>
    </row>
    <row r="811" customHeight="1" spans="1:5">
      <c r="A811" s="5">
        <v>809</v>
      </c>
      <c r="B811" s="5" t="s">
        <v>19</v>
      </c>
      <c r="C811" s="5" t="str">
        <f>"吴挺舞"</f>
        <v>吴挺舞</v>
      </c>
      <c r="D811" s="5" t="str">
        <f t="shared" si="36"/>
        <v>女</v>
      </c>
      <c r="E811" s="5" t="s">
        <v>12</v>
      </c>
    </row>
    <row r="812" customHeight="1" spans="1:5">
      <c r="A812" s="5">
        <v>810</v>
      </c>
      <c r="B812" s="5" t="s">
        <v>19</v>
      </c>
      <c r="C812" s="5" t="str">
        <f>"黄祖贤"</f>
        <v>黄祖贤</v>
      </c>
      <c r="D812" s="5" t="str">
        <f t="shared" si="36"/>
        <v>女</v>
      </c>
      <c r="E812" s="5" t="s">
        <v>12</v>
      </c>
    </row>
    <row r="813" customHeight="1" spans="1:5">
      <c r="A813" s="5">
        <v>811</v>
      </c>
      <c r="B813" s="5" t="s">
        <v>19</v>
      </c>
      <c r="C813" s="5" t="str">
        <f>"林苗苗"</f>
        <v>林苗苗</v>
      </c>
      <c r="D813" s="5" t="str">
        <f t="shared" si="36"/>
        <v>女</v>
      </c>
      <c r="E813" s="5" t="s">
        <v>12</v>
      </c>
    </row>
    <row r="814" customHeight="1" spans="1:5">
      <c r="A814" s="5">
        <v>812</v>
      </c>
      <c r="B814" s="5" t="s">
        <v>19</v>
      </c>
      <c r="C814" s="5" t="str">
        <f>"何锦凤"</f>
        <v>何锦凤</v>
      </c>
      <c r="D814" s="5" t="str">
        <f t="shared" si="36"/>
        <v>女</v>
      </c>
      <c r="E814" s="5" t="s">
        <v>12</v>
      </c>
    </row>
    <row r="815" customHeight="1" spans="1:5">
      <c r="A815" s="5">
        <v>813</v>
      </c>
      <c r="B815" s="5" t="s">
        <v>19</v>
      </c>
      <c r="C815" s="5" t="str">
        <f>"符彩纷"</f>
        <v>符彩纷</v>
      </c>
      <c r="D815" s="5" t="str">
        <f t="shared" si="36"/>
        <v>女</v>
      </c>
      <c r="E815" s="5" t="s">
        <v>12</v>
      </c>
    </row>
    <row r="816" customHeight="1" spans="1:5">
      <c r="A816" s="5">
        <v>814</v>
      </c>
      <c r="B816" s="5" t="s">
        <v>19</v>
      </c>
      <c r="C816" s="5" t="str">
        <f>"吴小婷"</f>
        <v>吴小婷</v>
      </c>
      <c r="D816" s="5" t="str">
        <f t="shared" si="36"/>
        <v>女</v>
      </c>
      <c r="E816" s="5" t="s">
        <v>12</v>
      </c>
    </row>
    <row r="817" customHeight="1" spans="1:5">
      <c r="A817" s="5">
        <v>815</v>
      </c>
      <c r="B817" s="5" t="s">
        <v>19</v>
      </c>
      <c r="C817" s="5" t="str">
        <f>"钟月珊"</f>
        <v>钟月珊</v>
      </c>
      <c r="D817" s="5" t="str">
        <f t="shared" si="36"/>
        <v>女</v>
      </c>
      <c r="E817" s="5" t="s">
        <v>12</v>
      </c>
    </row>
    <row r="818" customHeight="1" spans="1:5">
      <c r="A818" s="5">
        <v>816</v>
      </c>
      <c r="B818" s="5" t="s">
        <v>19</v>
      </c>
      <c r="C818" s="5" t="str">
        <f>"蔡庆祝"</f>
        <v>蔡庆祝</v>
      </c>
      <c r="D818" s="5" t="str">
        <f t="shared" si="36"/>
        <v>女</v>
      </c>
      <c r="E818" s="5" t="s">
        <v>12</v>
      </c>
    </row>
    <row r="819" customHeight="1" spans="1:5">
      <c r="A819" s="5">
        <v>817</v>
      </c>
      <c r="B819" s="5" t="s">
        <v>19</v>
      </c>
      <c r="C819" s="5" t="str">
        <f>"羊秀庆"</f>
        <v>羊秀庆</v>
      </c>
      <c r="D819" s="5" t="str">
        <f t="shared" si="36"/>
        <v>女</v>
      </c>
      <c r="E819" s="5" t="s">
        <v>12</v>
      </c>
    </row>
    <row r="820" customHeight="1" spans="1:5">
      <c r="A820" s="5">
        <v>818</v>
      </c>
      <c r="B820" s="5" t="s">
        <v>19</v>
      </c>
      <c r="C820" s="5" t="str">
        <f>"黎健妃"</f>
        <v>黎健妃</v>
      </c>
      <c r="D820" s="5" t="str">
        <f t="shared" si="36"/>
        <v>女</v>
      </c>
      <c r="E820" s="5" t="s">
        <v>12</v>
      </c>
    </row>
    <row r="821" customHeight="1" spans="1:5">
      <c r="A821" s="5">
        <v>819</v>
      </c>
      <c r="B821" s="5" t="s">
        <v>19</v>
      </c>
      <c r="C821" s="5" t="str">
        <f>"林超"</f>
        <v>林超</v>
      </c>
      <c r="D821" s="5" t="str">
        <f t="shared" si="36"/>
        <v>女</v>
      </c>
      <c r="E821" s="5" t="s">
        <v>12</v>
      </c>
    </row>
    <row r="822" customHeight="1" spans="1:5">
      <c r="A822" s="5">
        <v>820</v>
      </c>
      <c r="B822" s="5" t="s">
        <v>19</v>
      </c>
      <c r="C822" s="5" t="str">
        <f>"吴必莉"</f>
        <v>吴必莉</v>
      </c>
      <c r="D822" s="5" t="str">
        <f t="shared" si="36"/>
        <v>女</v>
      </c>
      <c r="E822" s="5" t="s">
        <v>12</v>
      </c>
    </row>
    <row r="823" customHeight="1" spans="1:5">
      <c r="A823" s="5">
        <v>821</v>
      </c>
      <c r="B823" s="5" t="s">
        <v>19</v>
      </c>
      <c r="C823" s="5" t="str">
        <f>"蒲佳雪"</f>
        <v>蒲佳雪</v>
      </c>
      <c r="D823" s="5" t="str">
        <f t="shared" si="36"/>
        <v>女</v>
      </c>
      <c r="E823" s="5" t="s">
        <v>12</v>
      </c>
    </row>
    <row r="824" customHeight="1" spans="1:5">
      <c r="A824" s="5">
        <v>822</v>
      </c>
      <c r="B824" s="5" t="s">
        <v>19</v>
      </c>
      <c r="C824" s="5" t="str">
        <f>"蔡霞"</f>
        <v>蔡霞</v>
      </c>
      <c r="D824" s="5" t="str">
        <f t="shared" si="36"/>
        <v>女</v>
      </c>
      <c r="E824" s="5" t="s">
        <v>12</v>
      </c>
    </row>
    <row r="825" customHeight="1" spans="1:5">
      <c r="A825" s="5">
        <v>823</v>
      </c>
      <c r="B825" s="5" t="s">
        <v>19</v>
      </c>
      <c r="C825" s="5" t="str">
        <f>"李娜"</f>
        <v>李娜</v>
      </c>
      <c r="D825" s="5" t="str">
        <f t="shared" si="36"/>
        <v>女</v>
      </c>
      <c r="E825" s="5" t="s">
        <v>12</v>
      </c>
    </row>
    <row r="826" customHeight="1" spans="1:5">
      <c r="A826" s="5">
        <v>824</v>
      </c>
      <c r="B826" s="5" t="s">
        <v>19</v>
      </c>
      <c r="C826" s="5" t="s">
        <v>20</v>
      </c>
      <c r="D826" s="5" t="str">
        <f t="shared" si="36"/>
        <v>女</v>
      </c>
      <c r="E826" s="5" t="s">
        <v>12</v>
      </c>
    </row>
    <row r="827" customHeight="1" spans="1:5">
      <c r="A827" s="5">
        <v>825</v>
      </c>
      <c r="B827" s="5" t="s">
        <v>19</v>
      </c>
      <c r="C827" s="5" t="str">
        <f>"邱天丽"</f>
        <v>邱天丽</v>
      </c>
      <c r="D827" s="5" t="str">
        <f t="shared" si="36"/>
        <v>女</v>
      </c>
      <c r="E827" s="5" t="s">
        <v>12</v>
      </c>
    </row>
    <row r="828" customHeight="1" spans="1:5">
      <c r="A828" s="5">
        <v>826</v>
      </c>
      <c r="B828" s="5" t="s">
        <v>19</v>
      </c>
      <c r="C828" s="5" t="str">
        <f>"王惠"</f>
        <v>王惠</v>
      </c>
      <c r="D828" s="5" t="str">
        <f t="shared" si="36"/>
        <v>女</v>
      </c>
      <c r="E828" s="5" t="s">
        <v>12</v>
      </c>
    </row>
    <row r="829" customHeight="1" spans="1:5">
      <c r="A829" s="5">
        <v>827</v>
      </c>
      <c r="B829" s="5" t="s">
        <v>19</v>
      </c>
      <c r="C829" s="5" t="str">
        <f>"曾燕"</f>
        <v>曾燕</v>
      </c>
      <c r="D829" s="5" t="str">
        <f t="shared" si="36"/>
        <v>女</v>
      </c>
      <c r="E829" s="5" t="s">
        <v>12</v>
      </c>
    </row>
    <row r="830" customHeight="1" spans="1:5">
      <c r="A830" s="5">
        <v>828</v>
      </c>
      <c r="B830" s="5" t="s">
        <v>19</v>
      </c>
      <c r="C830" s="5" t="str">
        <f>"林小玉"</f>
        <v>林小玉</v>
      </c>
      <c r="D830" s="5" t="str">
        <f t="shared" si="36"/>
        <v>女</v>
      </c>
      <c r="E830" s="5" t="s">
        <v>12</v>
      </c>
    </row>
    <row r="831" customHeight="1" spans="1:5">
      <c r="A831" s="5">
        <v>829</v>
      </c>
      <c r="B831" s="5" t="s">
        <v>19</v>
      </c>
      <c r="C831" s="5" t="str">
        <f>"李小珍"</f>
        <v>李小珍</v>
      </c>
      <c r="D831" s="5" t="str">
        <f t="shared" si="36"/>
        <v>女</v>
      </c>
      <c r="E831" s="5" t="s">
        <v>12</v>
      </c>
    </row>
    <row r="832" customHeight="1" spans="1:5">
      <c r="A832" s="5">
        <v>830</v>
      </c>
      <c r="B832" s="5" t="s">
        <v>19</v>
      </c>
      <c r="C832" s="5" t="str">
        <f>"颜慧敏"</f>
        <v>颜慧敏</v>
      </c>
      <c r="D832" s="5" t="str">
        <f t="shared" si="36"/>
        <v>女</v>
      </c>
      <c r="E832" s="5" t="s">
        <v>12</v>
      </c>
    </row>
    <row r="833" customHeight="1" spans="1:5">
      <c r="A833" s="5">
        <v>831</v>
      </c>
      <c r="B833" s="5" t="s">
        <v>19</v>
      </c>
      <c r="C833" s="5" t="str">
        <f>"王艺楠"</f>
        <v>王艺楠</v>
      </c>
      <c r="D833" s="5" t="str">
        <f t="shared" si="36"/>
        <v>女</v>
      </c>
      <c r="E833" s="5" t="s">
        <v>12</v>
      </c>
    </row>
    <row r="834" customHeight="1" spans="1:5">
      <c r="A834" s="5">
        <v>832</v>
      </c>
      <c r="B834" s="5" t="s">
        <v>19</v>
      </c>
      <c r="C834" s="5" t="str">
        <f>"谢碧青"</f>
        <v>谢碧青</v>
      </c>
      <c r="D834" s="5" t="str">
        <f t="shared" si="36"/>
        <v>女</v>
      </c>
      <c r="E834" s="5" t="s">
        <v>12</v>
      </c>
    </row>
    <row r="835" customHeight="1" spans="1:5">
      <c r="A835" s="5">
        <v>833</v>
      </c>
      <c r="B835" s="5" t="s">
        <v>19</v>
      </c>
      <c r="C835" s="5" t="str">
        <f>"杨雪清"</f>
        <v>杨雪清</v>
      </c>
      <c r="D835" s="5" t="str">
        <f t="shared" si="36"/>
        <v>女</v>
      </c>
      <c r="E835" s="5" t="s">
        <v>12</v>
      </c>
    </row>
    <row r="836" customHeight="1" spans="1:5">
      <c r="A836" s="5">
        <v>834</v>
      </c>
      <c r="B836" s="5" t="s">
        <v>19</v>
      </c>
      <c r="C836" s="5" t="str">
        <f>"张淑清"</f>
        <v>张淑清</v>
      </c>
      <c r="D836" s="5" t="str">
        <f t="shared" si="36"/>
        <v>女</v>
      </c>
      <c r="E836" s="5" t="s">
        <v>12</v>
      </c>
    </row>
    <row r="837" customHeight="1" spans="1:5">
      <c r="A837" s="5">
        <v>835</v>
      </c>
      <c r="B837" s="5" t="s">
        <v>19</v>
      </c>
      <c r="C837" s="5" t="str">
        <f>"吕源"</f>
        <v>吕源</v>
      </c>
      <c r="D837" s="5" t="str">
        <f t="shared" si="36"/>
        <v>女</v>
      </c>
      <c r="E837" s="5" t="s">
        <v>12</v>
      </c>
    </row>
    <row r="838" customHeight="1" spans="1:5">
      <c r="A838" s="5">
        <v>836</v>
      </c>
      <c r="B838" s="5" t="s">
        <v>19</v>
      </c>
      <c r="C838" s="5" t="str">
        <f>"罗小奋"</f>
        <v>罗小奋</v>
      </c>
      <c r="D838" s="5" t="str">
        <f t="shared" si="36"/>
        <v>女</v>
      </c>
      <c r="E838" s="5" t="s">
        <v>12</v>
      </c>
    </row>
    <row r="839" customHeight="1" spans="1:5">
      <c r="A839" s="5">
        <v>837</v>
      </c>
      <c r="B839" s="5" t="s">
        <v>19</v>
      </c>
      <c r="C839" s="5" t="str">
        <f>"李扬雯"</f>
        <v>李扬雯</v>
      </c>
      <c r="D839" s="5" t="str">
        <f t="shared" si="36"/>
        <v>女</v>
      </c>
      <c r="E839" s="5" t="s">
        <v>12</v>
      </c>
    </row>
    <row r="840" customHeight="1" spans="1:5">
      <c r="A840" s="5">
        <v>838</v>
      </c>
      <c r="B840" s="5" t="s">
        <v>19</v>
      </c>
      <c r="C840" s="5" t="str">
        <f>"符小慧"</f>
        <v>符小慧</v>
      </c>
      <c r="D840" s="5" t="str">
        <f t="shared" si="36"/>
        <v>女</v>
      </c>
      <c r="E840" s="5" t="s">
        <v>12</v>
      </c>
    </row>
    <row r="841" customHeight="1" spans="1:5">
      <c r="A841" s="5">
        <v>839</v>
      </c>
      <c r="B841" s="5" t="s">
        <v>19</v>
      </c>
      <c r="C841" s="5" t="str">
        <f>"黎倩"</f>
        <v>黎倩</v>
      </c>
      <c r="D841" s="5" t="str">
        <f t="shared" si="36"/>
        <v>女</v>
      </c>
      <c r="E841" s="5" t="s">
        <v>12</v>
      </c>
    </row>
    <row r="842" customHeight="1" spans="1:5">
      <c r="A842" s="5">
        <v>840</v>
      </c>
      <c r="B842" s="5" t="s">
        <v>19</v>
      </c>
      <c r="C842" s="5" t="str">
        <f>"王一伊"</f>
        <v>王一伊</v>
      </c>
      <c r="D842" s="5" t="str">
        <f t="shared" si="36"/>
        <v>女</v>
      </c>
      <c r="E842" s="5" t="s">
        <v>12</v>
      </c>
    </row>
    <row r="843" customHeight="1" spans="1:5">
      <c r="A843" s="5">
        <v>841</v>
      </c>
      <c r="B843" s="5" t="s">
        <v>21</v>
      </c>
      <c r="C843" s="5" t="str">
        <f>"林姑"</f>
        <v>林姑</v>
      </c>
      <c r="D843" s="5" t="str">
        <f t="shared" si="36"/>
        <v>女</v>
      </c>
      <c r="E843" s="5" t="s">
        <v>12</v>
      </c>
    </row>
    <row r="844" customHeight="1" spans="1:5">
      <c r="A844" s="5">
        <v>842</v>
      </c>
      <c r="B844" s="5" t="s">
        <v>21</v>
      </c>
      <c r="C844" s="5" t="str">
        <f>"姚美珍"</f>
        <v>姚美珍</v>
      </c>
      <c r="D844" s="5" t="str">
        <f t="shared" si="36"/>
        <v>女</v>
      </c>
      <c r="E844" s="5" t="s">
        <v>12</v>
      </c>
    </row>
    <row r="845" customHeight="1" spans="1:5">
      <c r="A845" s="5">
        <v>843</v>
      </c>
      <c r="B845" s="5" t="s">
        <v>21</v>
      </c>
      <c r="C845" s="5" t="str">
        <f>"周萍"</f>
        <v>周萍</v>
      </c>
      <c r="D845" s="5" t="str">
        <f t="shared" si="36"/>
        <v>女</v>
      </c>
      <c r="E845" s="5" t="s">
        <v>12</v>
      </c>
    </row>
    <row r="846" customHeight="1" spans="1:5">
      <c r="A846" s="5">
        <v>844</v>
      </c>
      <c r="B846" s="5" t="s">
        <v>21</v>
      </c>
      <c r="C846" s="5" t="str">
        <f>"黎帝兰"</f>
        <v>黎帝兰</v>
      </c>
      <c r="D846" s="5" t="str">
        <f t="shared" si="36"/>
        <v>女</v>
      </c>
      <c r="E846" s="5" t="s">
        <v>12</v>
      </c>
    </row>
    <row r="847" customHeight="1" spans="1:5">
      <c r="A847" s="5">
        <v>845</v>
      </c>
      <c r="B847" s="5" t="s">
        <v>21</v>
      </c>
      <c r="C847" s="5" t="str">
        <f>"陈召亿"</f>
        <v>陈召亿</v>
      </c>
      <c r="D847" s="5" t="str">
        <f t="shared" si="36"/>
        <v>女</v>
      </c>
      <c r="E847" s="5" t="s">
        <v>12</v>
      </c>
    </row>
    <row r="848" customHeight="1" spans="1:5">
      <c r="A848" s="5">
        <v>846</v>
      </c>
      <c r="B848" s="5" t="s">
        <v>21</v>
      </c>
      <c r="C848" s="5" t="str">
        <f>"王定全"</f>
        <v>王定全</v>
      </c>
      <c r="D848" s="5" t="str">
        <f>"男"</f>
        <v>男</v>
      </c>
      <c r="E848" s="5" t="s">
        <v>12</v>
      </c>
    </row>
    <row r="849" customHeight="1" spans="1:5">
      <c r="A849" s="5">
        <v>847</v>
      </c>
      <c r="B849" s="5" t="s">
        <v>21</v>
      </c>
      <c r="C849" s="5" t="str">
        <f>"李强梅"</f>
        <v>李强梅</v>
      </c>
      <c r="D849" s="5" t="str">
        <f>"女"</f>
        <v>女</v>
      </c>
      <c r="E849" s="5" t="s">
        <v>12</v>
      </c>
    </row>
    <row r="850" customHeight="1" spans="1:5">
      <c r="A850" s="5">
        <v>848</v>
      </c>
      <c r="B850" s="5" t="s">
        <v>21</v>
      </c>
      <c r="C850" s="5" t="str">
        <f>"符小茹"</f>
        <v>符小茹</v>
      </c>
      <c r="D850" s="5" t="str">
        <f>"女"</f>
        <v>女</v>
      </c>
      <c r="E850" s="5" t="s">
        <v>12</v>
      </c>
    </row>
    <row r="851" customHeight="1" spans="1:5">
      <c r="A851" s="5">
        <v>849</v>
      </c>
      <c r="B851" s="5" t="s">
        <v>21</v>
      </c>
      <c r="C851" s="5" t="str">
        <f>"朱多观"</f>
        <v>朱多观</v>
      </c>
      <c r="D851" s="5" t="str">
        <f>"女"</f>
        <v>女</v>
      </c>
      <c r="E851" s="5" t="s">
        <v>12</v>
      </c>
    </row>
    <row r="852" customHeight="1" spans="1:5">
      <c r="A852" s="5">
        <v>850</v>
      </c>
      <c r="B852" s="5" t="s">
        <v>21</v>
      </c>
      <c r="C852" s="5" t="str">
        <f>"黄丝丽"</f>
        <v>黄丝丽</v>
      </c>
      <c r="D852" s="5" t="str">
        <f>"女"</f>
        <v>女</v>
      </c>
      <c r="E852" s="5" t="s">
        <v>12</v>
      </c>
    </row>
    <row r="853" customHeight="1" spans="1:5">
      <c r="A853" s="5">
        <v>851</v>
      </c>
      <c r="B853" s="5" t="s">
        <v>21</v>
      </c>
      <c r="C853" s="5" t="str">
        <f>"王禄云"</f>
        <v>王禄云</v>
      </c>
      <c r="D853" s="5" t="str">
        <f>"男"</f>
        <v>男</v>
      </c>
      <c r="E853" s="5" t="s">
        <v>12</v>
      </c>
    </row>
    <row r="854" customHeight="1" spans="1:5">
      <c r="A854" s="5">
        <v>852</v>
      </c>
      <c r="B854" s="5" t="s">
        <v>21</v>
      </c>
      <c r="C854" s="5" t="str">
        <f>"周秋娜"</f>
        <v>周秋娜</v>
      </c>
      <c r="D854" s="5" t="str">
        <f>"女"</f>
        <v>女</v>
      </c>
      <c r="E854" s="5" t="s">
        <v>12</v>
      </c>
    </row>
    <row r="855" customHeight="1" spans="1:5">
      <c r="A855" s="5">
        <v>853</v>
      </c>
      <c r="B855" s="5" t="s">
        <v>21</v>
      </c>
      <c r="C855" s="5" t="str">
        <f>"麦慧霞"</f>
        <v>麦慧霞</v>
      </c>
      <c r="D855" s="5" t="str">
        <f>"女"</f>
        <v>女</v>
      </c>
      <c r="E855" s="5" t="s">
        <v>12</v>
      </c>
    </row>
    <row r="856" customHeight="1" spans="1:5">
      <c r="A856" s="5">
        <v>854</v>
      </c>
      <c r="B856" s="5" t="s">
        <v>21</v>
      </c>
      <c r="C856" s="5" t="str">
        <f>"陈太能"</f>
        <v>陈太能</v>
      </c>
      <c r="D856" s="5" t="str">
        <f>"男"</f>
        <v>男</v>
      </c>
      <c r="E856" s="5" t="s">
        <v>12</v>
      </c>
    </row>
    <row r="857" customHeight="1" spans="1:5">
      <c r="A857" s="5">
        <v>855</v>
      </c>
      <c r="B857" s="5" t="s">
        <v>21</v>
      </c>
      <c r="C857" s="5" t="str">
        <f>"郭仁玲"</f>
        <v>郭仁玲</v>
      </c>
      <c r="D857" s="5" t="str">
        <f t="shared" ref="D857:D868" si="37">"女"</f>
        <v>女</v>
      </c>
      <c r="E857" s="5" t="s">
        <v>12</v>
      </c>
    </row>
    <row r="858" customHeight="1" spans="1:5">
      <c r="A858" s="5">
        <v>856</v>
      </c>
      <c r="B858" s="5" t="s">
        <v>21</v>
      </c>
      <c r="C858" s="5" t="str">
        <f>"郑翠尹"</f>
        <v>郑翠尹</v>
      </c>
      <c r="D858" s="5" t="str">
        <f t="shared" si="37"/>
        <v>女</v>
      </c>
      <c r="E858" s="5" t="s">
        <v>12</v>
      </c>
    </row>
    <row r="859" customHeight="1" spans="1:5">
      <c r="A859" s="5">
        <v>857</v>
      </c>
      <c r="B859" s="5" t="s">
        <v>21</v>
      </c>
      <c r="C859" s="5" t="str">
        <f>"吴南林"</f>
        <v>吴南林</v>
      </c>
      <c r="D859" s="5" t="str">
        <f t="shared" si="37"/>
        <v>女</v>
      </c>
      <c r="E859" s="5" t="s">
        <v>12</v>
      </c>
    </row>
    <row r="860" customHeight="1" spans="1:5">
      <c r="A860" s="5">
        <v>858</v>
      </c>
      <c r="B860" s="5" t="s">
        <v>21</v>
      </c>
      <c r="C860" s="5" t="str">
        <f>"王蓝笛"</f>
        <v>王蓝笛</v>
      </c>
      <c r="D860" s="5" t="str">
        <f t="shared" si="37"/>
        <v>女</v>
      </c>
      <c r="E860" s="5" t="s">
        <v>12</v>
      </c>
    </row>
    <row r="861" customHeight="1" spans="1:5">
      <c r="A861" s="5">
        <v>859</v>
      </c>
      <c r="B861" s="5" t="s">
        <v>21</v>
      </c>
      <c r="C861" s="5" t="str">
        <f>"蔡兴静"</f>
        <v>蔡兴静</v>
      </c>
      <c r="D861" s="5" t="str">
        <f t="shared" si="37"/>
        <v>女</v>
      </c>
      <c r="E861" s="5" t="s">
        <v>12</v>
      </c>
    </row>
    <row r="862" customHeight="1" spans="1:5">
      <c r="A862" s="5">
        <v>860</v>
      </c>
      <c r="B862" s="5" t="s">
        <v>21</v>
      </c>
      <c r="C862" s="5" t="str">
        <f>"陈青慧"</f>
        <v>陈青慧</v>
      </c>
      <c r="D862" s="5" t="str">
        <f t="shared" si="37"/>
        <v>女</v>
      </c>
      <c r="E862" s="5" t="s">
        <v>12</v>
      </c>
    </row>
    <row r="863" customHeight="1" spans="1:5">
      <c r="A863" s="5">
        <v>861</v>
      </c>
      <c r="B863" s="5" t="s">
        <v>21</v>
      </c>
      <c r="C863" s="5" t="str">
        <f>"潘国萍"</f>
        <v>潘国萍</v>
      </c>
      <c r="D863" s="5" t="str">
        <f t="shared" si="37"/>
        <v>女</v>
      </c>
      <c r="E863" s="5" t="s">
        <v>12</v>
      </c>
    </row>
    <row r="864" customHeight="1" spans="1:5">
      <c r="A864" s="5">
        <v>862</v>
      </c>
      <c r="B864" s="5" t="s">
        <v>21</v>
      </c>
      <c r="C864" s="5" t="str">
        <f>"王凤珍"</f>
        <v>王凤珍</v>
      </c>
      <c r="D864" s="5" t="str">
        <f t="shared" si="37"/>
        <v>女</v>
      </c>
      <c r="E864" s="5" t="s">
        <v>12</v>
      </c>
    </row>
    <row r="865" customHeight="1" spans="1:5">
      <c r="A865" s="5">
        <v>863</v>
      </c>
      <c r="B865" s="5" t="s">
        <v>21</v>
      </c>
      <c r="C865" s="5" t="str">
        <f>"蒙秀珠"</f>
        <v>蒙秀珠</v>
      </c>
      <c r="D865" s="5" t="str">
        <f t="shared" si="37"/>
        <v>女</v>
      </c>
      <c r="E865" s="5" t="s">
        <v>12</v>
      </c>
    </row>
    <row r="866" customHeight="1" spans="1:5">
      <c r="A866" s="5">
        <v>864</v>
      </c>
      <c r="B866" s="5" t="s">
        <v>21</v>
      </c>
      <c r="C866" s="5" t="str">
        <f>"顾红"</f>
        <v>顾红</v>
      </c>
      <c r="D866" s="5" t="str">
        <f t="shared" si="37"/>
        <v>女</v>
      </c>
      <c r="E866" s="5" t="s">
        <v>12</v>
      </c>
    </row>
    <row r="867" customHeight="1" spans="1:5">
      <c r="A867" s="5">
        <v>865</v>
      </c>
      <c r="B867" s="5" t="s">
        <v>21</v>
      </c>
      <c r="C867" s="5" t="str">
        <f>"曾妙意"</f>
        <v>曾妙意</v>
      </c>
      <c r="D867" s="5" t="str">
        <f t="shared" si="37"/>
        <v>女</v>
      </c>
      <c r="E867" s="5" t="s">
        <v>12</v>
      </c>
    </row>
    <row r="868" customHeight="1" spans="1:5">
      <c r="A868" s="5">
        <v>866</v>
      </c>
      <c r="B868" s="5" t="s">
        <v>21</v>
      </c>
      <c r="C868" s="5" t="str">
        <f>"谢康群"</f>
        <v>谢康群</v>
      </c>
      <c r="D868" s="5" t="str">
        <f t="shared" si="37"/>
        <v>女</v>
      </c>
      <c r="E868" s="5" t="s">
        <v>12</v>
      </c>
    </row>
    <row r="869" customHeight="1" spans="1:5">
      <c r="A869" s="5">
        <v>867</v>
      </c>
      <c r="B869" s="5" t="s">
        <v>21</v>
      </c>
      <c r="C869" s="5" t="str">
        <f>"张海帅"</f>
        <v>张海帅</v>
      </c>
      <c r="D869" s="5" t="str">
        <f>"男"</f>
        <v>男</v>
      </c>
      <c r="E869" s="5" t="s">
        <v>12</v>
      </c>
    </row>
    <row r="870" customHeight="1" spans="1:5">
      <c r="A870" s="5">
        <v>868</v>
      </c>
      <c r="B870" s="5" t="s">
        <v>21</v>
      </c>
      <c r="C870" s="5" t="str">
        <f>"吴霞"</f>
        <v>吴霞</v>
      </c>
      <c r="D870" s="5" t="str">
        <f t="shared" ref="D870:D879" si="38">"女"</f>
        <v>女</v>
      </c>
      <c r="E870" s="5" t="s">
        <v>12</v>
      </c>
    </row>
    <row r="871" customHeight="1" spans="1:5">
      <c r="A871" s="5">
        <v>869</v>
      </c>
      <c r="B871" s="5" t="s">
        <v>21</v>
      </c>
      <c r="C871" s="5" t="str">
        <f>"梁童"</f>
        <v>梁童</v>
      </c>
      <c r="D871" s="5" t="str">
        <f t="shared" si="38"/>
        <v>女</v>
      </c>
      <c r="E871" s="5" t="s">
        <v>12</v>
      </c>
    </row>
    <row r="872" customHeight="1" spans="1:5">
      <c r="A872" s="5">
        <v>870</v>
      </c>
      <c r="B872" s="5" t="s">
        <v>21</v>
      </c>
      <c r="C872" s="5" t="str">
        <f>"庞云引"</f>
        <v>庞云引</v>
      </c>
      <c r="D872" s="5" t="str">
        <f t="shared" si="38"/>
        <v>女</v>
      </c>
      <c r="E872" s="5" t="s">
        <v>12</v>
      </c>
    </row>
    <row r="873" customHeight="1" spans="1:5">
      <c r="A873" s="5">
        <v>871</v>
      </c>
      <c r="B873" s="5" t="s">
        <v>21</v>
      </c>
      <c r="C873" s="5" t="str">
        <f>"柯家妹"</f>
        <v>柯家妹</v>
      </c>
      <c r="D873" s="5" t="str">
        <f t="shared" si="38"/>
        <v>女</v>
      </c>
      <c r="E873" s="5" t="s">
        <v>12</v>
      </c>
    </row>
    <row r="874" customHeight="1" spans="1:5">
      <c r="A874" s="5">
        <v>872</v>
      </c>
      <c r="B874" s="5" t="s">
        <v>21</v>
      </c>
      <c r="C874" s="5" t="str">
        <f>"许美姗"</f>
        <v>许美姗</v>
      </c>
      <c r="D874" s="5" t="str">
        <f t="shared" si="38"/>
        <v>女</v>
      </c>
      <c r="E874" s="5" t="s">
        <v>12</v>
      </c>
    </row>
    <row r="875" customHeight="1" spans="1:5">
      <c r="A875" s="5">
        <v>873</v>
      </c>
      <c r="B875" s="5" t="s">
        <v>21</v>
      </c>
      <c r="C875" s="5" t="str">
        <f>"庄玉娇 "</f>
        <v>庄玉娇 </v>
      </c>
      <c r="D875" s="5" t="str">
        <f t="shared" si="38"/>
        <v>女</v>
      </c>
      <c r="E875" s="5" t="s">
        <v>12</v>
      </c>
    </row>
    <row r="876" customHeight="1" spans="1:5">
      <c r="A876" s="5">
        <v>874</v>
      </c>
      <c r="B876" s="5" t="s">
        <v>21</v>
      </c>
      <c r="C876" s="5" t="str">
        <f>"罗婷婷"</f>
        <v>罗婷婷</v>
      </c>
      <c r="D876" s="5" t="str">
        <f t="shared" si="38"/>
        <v>女</v>
      </c>
      <c r="E876" s="5" t="s">
        <v>12</v>
      </c>
    </row>
    <row r="877" customHeight="1" spans="1:5">
      <c r="A877" s="5">
        <v>875</v>
      </c>
      <c r="B877" s="5" t="s">
        <v>21</v>
      </c>
      <c r="C877" s="5" t="str">
        <f>"吴小红"</f>
        <v>吴小红</v>
      </c>
      <c r="D877" s="5" t="str">
        <f t="shared" si="38"/>
        <v>女</v>
      </c>
      <c r="E877" s="5" t="s">
        <v>12</v>
      </c>
    </row>
    <row r="878" customHeight="1" spans="1:5">
      <c r="A878" s="5">
        <v>876</v>
      </c>
      <c r="B878" s="5" t="s">
        <v>21</v>
      </c>
      <c r="C878" s="5" t="str">
        <f>"郭秀春"</f>
        <v>郭秀春</v>
      </c>
      <c r="D878" s="5" t="str">
        <f t="shared" si="38"/>
        <v>女</v>
      </c>
      <c r="E878" s="5" t="s">
        <v>12</v>
      </c>
    </row>
    <row r="879" customHeight="1" spans="1:5">
      <c r="A879" s="5">
        <v>877</v>
      </c>
      <c r="B879" s="5" t="s">
        <v>21</v>
      </c>
      <c r="C879" s="5" t="str">
        <f>"夏梦红"</f>
        <v>夏梦红</v>
      </c>
      <c r="D879" s="5" t="str">
        <f t="shared" si="38"/>
        <v>女</v>
      </c>
      <c r="E879" s="5" t="s">
        <v>12</v>
      </c>
    </row>
    <row r="880" customHeight="1" spans="1:5">
      <c r="A880" s="5">
        <v>878</v>
      </c>
      <c r="B880" s="5" t="s">
        <v>21</v>
      </c>
      <c r="C880" s="5" t="str">
        <f>"孙誉"</f>
        <v>孙誉</v>
      </c>
      <c r="D880" s="5" t="str">
        <f>"男"</f>
        <v>男</v>
      </c>
      <c r="E880" s="5" t="s">
        <v>12</v>
      </c>
    </row>
    <row r="881" customHeight="1" spans="1:5">
      <c r="A881" s="5">
        <v>879</v>
      </c>
      <c r="B881" s="5" t="s">
        <v>21</v>
      </c>
      <c r="C881" s="5" t="str">
        <f>"梁秋玲"</f>
        <v>梁秋玲</v>
      </c>
      <c r="D881" s="5" t="str">
        <f>"女"</f>
        <v>女</v>
      </c>
      <c r="E881" s="5" t="s">
        <v>12</v>
      </c>
    </row>
    <row r="882" customHeight="1" spans="1:5">
      <c r="A882" s="5">
        <v>880</v>
      </c>
      <c r="B882" s="5" t="s">
        <v>21</v>
      </c>
      <c r="C882" s="5" t="str">
        <f>"陈承凤"</f>
        <v>陈承凤</v>
      </c>
      <c r="D882" s="5" t="str">
        <f>"女"</f>
        <v>女</v>
      </c>
      <c r="E882" s="5" t="s">
        <v>12</v>
      </c>
    </row>
    <row r="883" customHeight="1" spans="1:5">
      <c r="A883" s="5">
        <v>881</v>
      </c>
      <c r="B883" s="5" t="s">
        <v>21</v>
      </c>
      <c r="C883" s="5" t="str">
        <f>"孔风曼"</f>
        <v>孔风曼</v>
      </c>
      <c r="D883" s="5" t="str">
        <f>"女"</f>
        <v>女</v>
      </c>
      <c r="E883" s="5" t="s">
        <v>12</v>
      </c>
    </row>
    <row r="884" customHeight="1" spans="1:5">
      <c r="A884" s="5">
        <v>882</v>
      </c>
      <c r="B884" s="5" t="s">
        <v>21</v>
      </c>
      <c r="C884" s="5" t="str">
        <f>"吴育经"</f>
        <v>吴育经</v>
      </c>
      <c r="D884" s="5" t="str">
        <f>"男"</f>
        <v>男</v>
      </c>
      <c r="E884" s="5" t="s">
        <v>12</v>
      </c>
    </row>
    <row r="885" customHeight="1" spans="1:5">
      <c r="A885" s="5">
        <v>883</v>
      </c>
      <c r="B885" s="5" t="s">
        <v>21</v>
      </c>
      <c r="C885" s="5" t="str">
        <f>"钟小雪"</f>
        <v>钟小雪</v>
      </c>
      <c r="D885" s="5" t="str">
        <f>"女"</f>
        <v>女</v>
      </c>
      <c r="E885" s="5" t="s">
        <v>12</v>
      </c>
    </row>
    <row r="886" customHeight="1" spans="1:5">
      <c r="A886" s="5">
        <v>884</v>
      </c>
      <c r="B886" s="5" t="s">
        <v>21</v>
      </c>
      <c r="C886" s="5" t="str">
        <f>"王丹丹"</f>
        <v>王丹丹</v>
      </c>
      <c r="D886" s="5" t="str">
        <f>"女"</f>
        <v>女</v>
      </c>
      <c r="E886" s="5" t="s">
        <v>12</v>
      </c>
    </row>
    <row r="887" customHeight="1" spans="1:5">
      <c r="A887" s="5">
        <v>885</v>
      </c>
      <c r="B887" s="5" t="s">
        <v>21</v>
      </c>
      <c r="C887" s="5" t="str">
        <f>"刘美辰"</f>
        <v>刘美辰</v>
      </c>
      <c r="D887" s="5" t="str">
        <f>"女"</f>
        <v>女</v>
      </c>
      <c r="E887" s="5" t="s">
        <v>12</v>
      </c>
    </row>
    <row r="888" customHeight="1" spans="1:5">
      <c r="A888" s="5">
        <v>886</v>
      </c>
      <c r="B888" s="5" t="s">
        <v>21</v>
      </c>
      <c r="C888" s="5" t="str">
        <f>"蔡金芝"</f>
        <v>蔡金芝</v>
      </c>
      <c r="D888" s="5" t="str">
        <f>"女"</f>
        <v>女</v>
      </c>
      <c r="E888" s="5" t="s">
        <v>12</v>
      </c>
    </row>
    <row r="889" customHeight="1" spans="1:5">
      <c r="A889" s="5">
        <v>887</v>
      </c>
      <c r="B889" s="5" t="s">
        <v>21</v>
      </c>
      <c r="C889" s="5" t="str">
        <f>"黎博典"</f>
        <v>黎博典</v>
      </c>
      <c r="D889" s="5" t="str">
        <f>"男"</f>
        <v>男</v>
      </c>
      <c r="E889" s="5" t="s">
        <v>12</v>
      </c>
    </row>
    <row r="890" customHeight="1" spans="1:5">
      <c r="A890" s="5">
        <v>888</v>
      </c>
      <c r="B890" s="5" t="s">
        <v>21</v>
      </c>
      <c r="C890" s="5" t="str">
        <f>"林雪婷"</f>
        <v>林雪婷</v>
      </c>
      <c r="D890" s="5" t="str">
        <f t="shared" ref="D890:D914" si="39">"女"</f>
        <v>女</v>
      </c>
      <c r="E890" s="5" t="s">
        <v>12</v>
      </c>
    </row>
    <row r="891" customHeight="1" spans="1:5">
      <c r="A891" s="5">
        <v>889</v>
      </c>
      <c r="B891" s="5" t="s">
        <v>21</v>
      </c>
      <c r="C891" s="5" t="str">
        <f>"林环"</f>
        <v>林环</v>
      </c>
      <c r="D891" s="5" t="str">
        <f t="shared" si="39"/>
        <v>女</v>
      </c>
      <c r="E891" s="5" t="s">
        <v>12</v>
      </c>
    </row>
    <row r="892" customHeight="1" spans="1:5">
      <c r="A892" s="5">
        <v>890</v>
      </c>
      <c r="B892" s="5" t="s">
        <v>21</v>
      </c>
      <c r="C892" s="5" t="str">
        <f>"唐神花"</f>
        <v>唐神花</v>
      </c>
      <c r="D892" s="5" t="str">
        <f t="shared" si="39"/>
        <v>女</v>
      </c>
      <c r="E892" s="5" t="s">
        <v>12</v>
      </c>
    </row>
    <row r="893" customHeight="1" spans="1:5">
      <c r="A893" s="5">
        <v>891</v>
      </c>
      <c r="B893" s="5" t="s">
        <v>21</v>
      </c>
      <c r="C893" s="5" t="str">
        <f>"许芳娟"</f>
        <v>许芳娟</v>
      </c>
      <c r="D893" s="5" t="str">
        <f t="shared" si="39"/>
        <v>女</v>
      </c>
      <c r="E893" s="5" t="s">
        <v>12</v>
      </c>
    </row>
    <row r="894" customHeight="1" spans="1:5">
      <c r="A894" s="5">
        <v>892</v>
      </c>
      <c r="B894" s="5" t="s">
        <v>21</v>
      </c>
      <c r="C894" s="5" t="str">
        <f>"曾福丽"</f>
        <v>曾福丽</v>
      </c>
      <c r="D894" s="5" t="str">
        <f t="shared" si="39"/>
        <v>女</v>
      </c>
      <c r="E894" s="5" t="s">
        <v>12</v>
      </c>
    </row>
    <row r="895" customHeight="1" spans="1:5">
      <c r="A895" s="5">
        <v>893</v>
      </c>
      <c r="B895" s="5" t="s">
        <v>21</v>
      </c>
      <c r="C895" s="5" t="str">
        <f>"林丽娜"</f>
        <v>林丽娜</v>
      </c>
      <c r="D895" s="5" t="str">
        <f t="shared" si="39"/>
        <v>女</v>
      </c>
      <c r="E895" s="5" t="s">
        <v>12</v>
      </c>
    </row>
    <row r="896" customHeight="1" spans="1:5">
      <c r="A896" s="5">
        <v>894</v>
      </c>
      <c r="B896" s="5" t="s">
        <v>21</v>
      </c>
      <c r="C896" s="5" t="str">
        <f>"陈泰茜"</f>
        <v>陈泰茜</v>
      </c>
      <c r="D896" s="5" t="str">
        <f t="shared" si="39"/>
        <v>女</v>
      </c>
      <c r="E896" s="5" t="s">
        <v>12</v>
      </c>
    </row>
    <row r="897" customHeight="1" spans="1:5">
      <c r="A897" s="5">
        <v>895</v>
      </c>
      <c r="B897" s="5" t="s">
        <v>21</v>
      </c>
      <c r="C897" s="5" t="str">
        <f>"张易萍"</f>
        <v>张易萍</v>
      </c>
      <c r="D897" s="5" t="str">
        <f t="shared" si="39"/>
        <v>女</v>
      </c>
      <c r="E897" s="5" t="s">
        <v>12</v>
      </c>
    </row>
    <row r="898" customHeight="1" spans="1:5">
      <c r="A898" s="5">
        <v>896</v>
      </c>
      <c r="B898" s="5" t="s">
        <v>21</v>
      </c>
      <c r="C898" s="5" t="str">
        <f>"李欢"</f>
        <v>李欢</v>
      </c>
      <c r="D898" s="5" t="str">
        <f t="shared" si="39"/>
        <v>女</v>
      </c>
      <c r="E898" s="5" t="s">
        <v>12</v>
      </c>
    </row>
    <row r="899" customHeight="1" spans="1:5">
      <c r="A899" s="5">
        <v>897</v>
      </c>
      <c r="B899" s="5" t="s">
        <v>21</v>
      </c>
      <c r="C899" s="5" t="str">
        <f>"陈丽娇"</f>
        <v>陈丽娇</v>
      </c>
      <c r="D899" s="5" t="str">
        <f t="shared" si="39"/>
        <v>女</v>
      </c>
      <c r="E899" s="5" t="s">
        <v>12</v>
      </c>
    </row>
    <row r="900" customHeight="1" spans="1:5">
      <c r="A900" s="5">
        <v>898</v>
      </c>
      <c r="B900" s="5" t="s">
        <v>21</v>
      </c>
      <c r="C900" s="5" t="str">
        <f>"卓怀曼"</f>
        <v>卓怀曼</v>
      </c>
      <c r="D900" s="5" t="str">
        <f t="shared" si="39"/>
        <v>女</v>
      </c>
      <c r="E900" s="5" t="s">
        <v>12</v>
      </c>
    </row>
    <row r="901" customHeight="1" spans="1:5">
      <c r="A901" s="5">
        <v>899</v>
      </c>
      <c r="B901" s="5" t="s">
        <v>21</v>
      </c>
      <c r="C901" s="5" t="str">
        <f>"王发真"</f>
        <v>王发真</v>
      </c>
      <c r="D901" s="5" t="str">
        <f t="shared" si="39"/>
        <v>女</v>
      </c>
      <c r="E901" s="5" t="s">
        <v>12</v>
      </c>
    </row>
    <row r="902" customHeight="1" spans="1:5">
      <c r="A902" s="5">
        <v>900</v>
      </c>
      <c r="B902" s="5" t="s">
        <v>21</v>
      </c>
      <c r="C902" s="5" t="str">
        <f>"黄萱"</f>
        <v>黄萱</v>
      </c>
      <c r="D902" s="5" t="str">
        <f t="shared" si="39"/>
        <v>女</v>
      </c>
      <c r="E902" s="5" t="s">
        <v>12</v>
      </c>
    </row>
    <row r="903" customHeight="1" spans="1:5">
      <c r="A903" s="5">
        <v>901</v>
      </c>
      <c r="B903" s="5" t="s">
        <v>21</v>
      </c>
      <c r="C903" s="5" t="str">
        <f>"孙转"</f>
        <v>孙转</v>
      </c>
      <c r="D903" s="5" t="str">
        <f t="shared" si="39"/>
        <v>女</v>
      </c>
      <c r="E903" s="5" t="s">
        <v>12</v>
      </c>
    </row>
    <row r="904" customHeight="1" spans="1:5">
      <c r="A904" s="5">
        <v>902</v>
      </c>
      <c r="B904" s="5" t="s">
        <v>21</v>
      </c>
      <c r="C904" s="5" t="str">
        <f>"罗树婷"</f>
        <v>罗树婷</v>
      </c>
      <c r="D904" s="5" t="str">
        <f t="shared" si="39"/>
        <v>女</v>
      </c>
      <c r="E904" s="5" t="s">
        <v>12</v>
      </c>
    </row>
    <row r="905" customHeight="1" spans="1:5">
      <c r="A905" s="5">
        <v>903</v>
      </c>
      <c r="B905" s="5" t="s">
        <v>21</v>
      </c>
      <c r="C905" s="5" t="str">
        <f>"陈孟紫"</f>
        <v>陈孟紫</v>
      </c>
      <c r="D905" s="5" t="str">
        <f t="shared" si="39"/>
        <v>女</v>
      </c>
      <c r="E905" s="5" t="s">
        <v>12</v>
      </c>
    </row>
    <row r="906" customHeight="1" spans="1:5">
      <c r="A906" s="5">
        <v>904</v>
      </c>
      <c r="B906" s="5" t="s">
        <v>21</v>
      </c>
      <c r="C906" s="5" t="str">
        <f>"麦明芳"</f>
        <v>麦明芳</v>
      </c>
      <c r="D906" s="5" t="str">
        <f t="shared" si="39"/>
        <v>女</v>
      </c>
      <c r="E906" s="5" t="s">
        <v>12</v>
      </c>
    </row>
    <row r="907" customHeight="1" spans="1:5">
      <c r="A907" s="5">
        <v>905</v>
      </c>
      <c r="B907" s="5" t="s">
        <v>21</v>
      </c>
      <c r="C907" s="5" t="str">
        <f>"何桂玉"</f>
        <v>何桂玉</v>
      </c>
      <c r="D907" s="5" t="str">
        <f t="shared" si="39"/>
        <v>女</v>
      </c>
      <c r="E907" s="5" t="s">
        <v>12</v>
      </c>
    </row>
    <row r="908" customHeight="1" spans="1:5">
      <c r="A908" s="5">
        <v>906</v>
      </c>
      <c r="B908" s="5" t="s">
        <v>21</v>
      </c>
      <c r="C908" s="5" t="str">
        <f>"符梅爱"</f>
        <v>符梅爱</v>
      </c>
      <c r="D908" s="5" t="str">
        <f t="shared" si="39"/>
        <v>女</v>
      </c>
      <c r="E908" s="5" t="s">
        <v>12</v>
      </c>
    </row>
    <row r="909" customHeight="1" spans="1:5">
      <c r="A909" s="5">
        <v>907</v>
      </c>
      <c r="B909" s="5" t="s">
        <v>21</v>
      </c>
      <c r="C909" s="5" t="str">
        <f>"刘思慧"</f>
        <v>刘思慧</v>
      </c>
      <c r="D909" s="5" t="str">
        <f t="shared" si="39"/>
        <v>女</v>
      </c>
      <c r="E909" s="5" t="s">
        <v>12</v>
      </c>
    </row>
    <row r="910" customHeight="1" spans="1:5">
      <c r="A910" s="5">
        <v>908</v>
      </c>
      <c r="B910" s="5" t="s">
        <v>21</v>
      </c>
      <c r="C910" s="5" t="str">
        <f>"黎秋燕"</f>
        <v>黎秋燕</v>
      </c>
      <c r="D910" s="5" t="str">
        <f t="shared" si="39"/>
        <v>女</v>
      </c>
      <c r="E910" s="5" t="s">
        <v>12</v>
      </c>
    </row>
    <row r="911" customHeight="1" spans="1:5">
      <c r="A911" s="5">
        <v>909</v>
      </c>
      <c r="B911" s="5" t="s">
        <v>21</v>
      </c>
      <c r="C911" s="5" t="str">
        <f>"曾小曼"</f>
        <v>曾小曼</v>
      </c>
      <c r="D911" s="5" t="str">
        <f t="shared" si="39"/>
        <v>女</v>
      </c>
      <c r="E911" s="5" t="s">
        <v>12</v>
      </c>
    </row>
    <row r="912" customHeight="1" spans="1:5">
      <c r="A912" s="5">
        <v>910</v>
      </c>
      <c r="B912" s="5" t="s">
        <v>21</v>
      </c>
      <c r="C912" s="5" t="str">
        <f>"李国柳"</f>
        <v>李国柳</v>
      </c>
      <c r="D912" s="5" t="str">
        <f t="shared" si="39"/>
        <v>女</v>
      </c>
      <c r="E912" s="5" t="s">
        <v>12</v>
      </c>
    </row>
    <row r="913" customHeight="1" spans="1:5">
      <c r="A913" s="5">
        <v>911</v>
      </c>
      <c r="B913" s="5" t="s">
        <v>21</v>
      </c>
      <c r="C913" s="5" t="str">
        <f>"彭金梅"</f>
        <v>彭金梅</v>
      </c>
      <c r="D913" s="5" t="str">
        <f t="shared" si="39"/>
        <v>女</v>
      </c>
      <c r="E913" s="5" t="s">
        <v>12</v>
      </c>
    </row>
    <row r="914" customHeight="1" spans="1:5">
      <c r="A914" s="5">
        <v>912</v>
      </c>
      <c r="B914" s="5" t="s">
        <v>21</v>
      </c>
      <c r="C914" s="5" t="str">
        <f>"英金敏"</f>
        <v>英金敏</v>
      </c>
      <c r="D914" s="5" t="str">
        <f t="shared" si="39"/>
        <v>女</v>
      </c>
      <c r="E914" s="5" t="s">
        <v>12</v>
      </c>
    </row>
    <row r="915" customHeight="1" spans="1:5">
      <c r="A915" s="5">
        <v>913</v>
      </c>
      <c r="B915" s="5" t="s">
        <v>21</v>
      </c>
      <c r="C915" s="5" t="str">
        <f>"吴挺川"</f>
        <v>吴挺川</v>
      </c>
      <c r="D915" s="5" t="str">
        <f>"男"</f>
        <v>男</v>
      </c>
      <c r="E915" s="5" t="s">
        <v>12</v>
      </c>
    </row>
    <row r="916" customHeight="1" spans="1:5">
      <c r="A916" s="5">
        <v>914</v>
      </c>
      <c r="B916" s="5" t="s">
        <v>21</v>
      </c>
      <c r="C916" s="5" t="str">
        <f>"吴清娜"</f>
        <v>吴清娜</v>
      </c>
      <c r="D916" s="5" t="str">
        <f>"女"</f>
        <v>女</v>
      </c>
      <c r="E916" s="5" t="s">
        <v>12</v>
      </c>
    </row>
    <row r="917" customHeight="1" spans="1:5">
      <c r="A917" s="5">
        <v>915</v>
      </c>
      <c r="B917" s="5" t="s">
        <v>21</v>
      </c>
      <c r="C917" s="5" t="str">
        <f>"张翠萍"</f>
        <v>张翠萍</v>
      </c>
      <c r="D917" s="5" t="str">
        <f>"女"</f>
        <v>女</v>
      </c>
      <c r="E917" s="5" t="s">
        <v>12</v>
      </c>
    </row>
    <row r="918" customHeight="1" spans="1:5">
      <c r="A918" s="5">
        <v>916</v>
      </c>
      <c r="B918" s="5" t="s">
        <v>21</v>
      </c>
      <c r="C918" s="5" t="str">
        <f>"李如桂"</f>
        <v>李如桂</v>
      </c>
      <c r="D918" s="5" t="str">
        <f>"女"</f>
        <v>女</v>
      </c>
      <c r="E918" s="5" t="s">
        <v>12</v>
      </c>
    </row>
    <row r="919" customHeight="1" spans="1:5">
      <c r="A919" s="5">
        <v>917</v>
      </c>
      <c r="B919" s="5" t="s">
        <v>21</v>
      </c>
      <c r="C919" s="5" t="str">
        <f>"卢运芳"</f>
        <v>卢运芳</v>
      </c>
      <c r="D919" s="5" t="str">
        <f>"女"</f>
        <v>女</v>
      </c>
      <c r="E919" s="5" t="s">
        <v>12</v>
      </c>
    </row>
    <row r="920" customHeight="1" spans="1:5">
      <c r="A920" s="5">
        <v>918</v>
      </c>
      <c r="B920" s="5" t="s">
        <v>21</v>
      </c>
      <c r="C920" s="5" t="str">
        <f>"王栋"</f>
        <v>王栋</v>
      </c>
      <c r="D920" s="5" t="str">
        <f>"男"</f>
        <v>男</v>
      </c>
      <c r="E920" s="5" t="s">
        <v>12</v>
      </c>
    </row>
    <row r="921" customHeight="1" spans="1:5">
      <c r="A921" s="5">
        <v>919</v>
      </c>
      <c r="B921" s="5" t="s">
        <v>21</v>
      </c>
      <c r="C921" s="5" t="str">
        <f>"冯丽萍"</f>
        <v>冯丽萍</v>
      </c>
      <c r="D921" s="5" t="str">
        <f>"女"</f>
        <v>女</v>
      </c>
      <c r="E921" s="5" t="s">
        <v>12</v>
      </c>
    </row>
    <row r="922" customHeight="1" spans="1:5">
      <c r="A922" s="5">
        <v>920</v>
      </c>
      <c r="B922" s="5" t="s">
        <v>21</v>
      </c>
      <c r="C922" s="5" t="str">
        <f>"何振柳"</f>
        <v>何振柳</v>
      </c>
      <c r="D922" s="5" t="str">
        <f>"女"</f>
        <v>女</v>
      </c>
      <c r="E922" s="5" t="s">
        <v>12</v>
      </c>
    </row>
    <row r="923" customHeight="1" spans="1:5">
      <c r="A923" s="5">
        <v>921</v>
      </c>
      <c r="B923" s="5" t="s">
        <v>21</v>
      </c>
      <c r="C923" s="5" t="str">
        <f>"王祝精"</f>
        <v>王祝精</v>
      </c>
      <c r="D923" s="5" t="str">
        <f>"女"</f>
        <v>女</v>
      </c>
      <c r="E923" s="5" t="s">
        <v>12</v>
      </c>
    </row>
    <row r="924" customHeight="1" spans="1:5">
      <c r="A924" s="5">
        <v>922</v>
      </c>
      <c r="B924" s="5" t="s">
        <v>21</v>
      </c>
      <c r="C924" s="5" t="str">
        <f>"黎丽娟"</f>
        <v>黎丽娟</v>
      </c>
      <c r="D924" s="5" t="str">
        <f>"女"</f>
        <v>女</v>
      </c>
      <c r="E924" s="5" t="s">
        <v>12</v>
      </c>
    </row>
    <row r="925" customHeight="1" spans="1:5">
      <c r="A925" s="5">
        <v>923</v>
      </c>
      <c r="B925" s="5" t="s">
        <v>21</v>
      </c>
      <c r="C925" s="5" t="str">
        <f>"罗盛通"</f>
        <v>罗盛通</v>
      </c>
      <c r="D925" s="5" t="str">
        <f>"男"</f>
        <v>男</v>
      </c>
      <c r="E925" s="5" t="s">
        <v>12</v>
      </c>
    </row>
    <row r="926" customHeight="1" spans="1:5">
      <c r="A926" s="5">
        <v>924</v>
      </c>
      <c r="B926" s="5" t="s">
        <v>21</v>
      </c>
      <c r="C926" s="5" t="str">
        <f>"董为丽"</f>
        <v>董为丽</v>
      </c>
      <c r="D926" s="5" t="str">
        <f t="shared" ref="D926:D932" si="40">"女"</f>
        <v>女</v>
      </c>
      <c r="E926" s="5" t="s">
        <v>12</v>
      </c>
    </row>
    <row r="927" customHeight="1" spans="1:5">
      <c r="A927" s="5">
        <v>925</v>
      </c>
      <c r="B927" s="5" t="s">
        <v>21</v>
      </c>
      <c r="C927" s="5" t="str">
        <f>"王青"</f>
        <v>王青</v>
      </c>
      <c r="D927" s="5" t="str">
        <f t="shared" si="40"/>
        <v>女</v>
      </c>
      <c r="E927" s="5" t="s">
        <v>12</v>
      </c>
    </row>
    <row r="928" customHeight="1" spans="1:5">
      <c r="A928" s="5">
        <v>926</v>
      </c>
      <c r="B928" s="5" t="s">
        <v>21</v>
      </c>
      <c r="C928" s="5" t="str">
        <f>"陈五女"</f>
        <v>陈五女</v>
      </c>
      <c r="D928" s="5" t="str">
        <f t="shared" si="40"/>
        <v>女</v>
      </c>
      <c r="E928" s="5" t="s">
        <v>12</v>
      </c>
    </row>
    <row r="929" customHeight="1" spans="1:5">
      <c r="A929" s="5">
        <v>927</v>
      </c>
      <c r="B929" s="5" t="s">
        <v>21</v>
      </c>
      <c r="C929" s="5" t="str">
        <f>"郑海芸"</f>
        <v>郑海芸</v>
      </c>
      <c r="D929" s="5" t="str">
        <f t="shared" si="40"/>
        <v>女</v>
      </c>
      <c r="E929" s="5" t="s">
        <v>12</v>
      </c>
    </row>
    <row r="930" customHeight="1" spans="1:5">
      <c r="A930" s="5">
        <v>928</v>
      </c>
      <c r="B930" s="5" t="s">
        <v>21</v>
      </c>
      <c r="C930" s="5" t="str">
        <f>"钟海玉"</f>
        <v>钟海玉</v>
      </c>
      <c r="D930" s="5" t="str">
        <f t="shared" si="40"/>
        <v>女</v>
      </c>
      <c r="E930" s="5" t="s">
        <v>12</v>
      </c>
    </row>
    <row r="931" customHeight="1" spans="1:5">
      <c r="A931" s="5">
        <v>929</v>
      </c>
      <c r="B931" s="5" t="s">
        <v>21</v>
      </c>
      <c r="C931" s="5" t="str">
        <f>"罗娟媛"</f>
        <v>罗娟媛</v>
      </c>
      <c r="D931" s="5" t="str">
        <f t="shared" si="40"/>
        <v>女</v>
      </c>
      <c r="E931" s="5" t="s">
        <v>12</v>
      </c>
    </row>
    <row r="932" customHeight="1" spans="1:5">
      <c r="A932" s="5">
        <v>930</v>
      </c>
      <c r="B932" s="5" t="s">
        <v>21</v>
      </c>
      <c r="C932" s="5" t="str">
        <f>"何友桃"</f>
        <v>何友桃</v>
      </c>
      <c r="D932" s="5" t="str">
        <f t="shared" si="40"/>
        <v>女</v>
      </c>
      <c r="E932" s="5" t="s">
        <v>12</v>
      </c>
    </row>
    <row r="933" customHeight="1" spans="1:5">
      <c r="A933" s="5">
        <v>931</v>
      </c>
      <c r="B933" s="5" t="s">
        <v>21</v>
      </c>
      <c r="C933" s="5" t="str">
        <f>"李腾通"</f>
        <v>李腾通</v>
      </c>
      <c r="D933" s="5" t="str">
        <f>"男"</f>
        <v>男</v>
      </c>
      <c r="E933" s="5" t="s">
        <v>12</v>
      </c>
    </row>
    <row r="934" customHeight="1" spans="1:5">
      <c r="A934" s="5">
        <v>932</v>
      </c>
      <c r="B934" s="5" t="s">
        <v>21</v>
      </c>
      <c r="C934" s="5" t="str">
        <f>"张威"</f>
        <v>张威</v>
      </c>
      <c r="D934" s="5" t="str">
        <f>"男"</f>
        <v>男</v>
      </c>
      <c r="E934" s="5" t="s">
        <v>12</v>
      </c>
    </row>
    <row r="935" customHeight="1" spans="1:5">
      <c r="A935" s="5">
        <v>933</v>
      </c>
      <c r="B935" s="5" t="s">
        <v>21</v>
      </c>
      <c r="C935" s="5" t="str">
        <f>"谢宗胶"</f>
        <v>谢宗胶</v>
      </c>
      <c r="D935" s="5" t="str">
        <f>"女"</f>
        <v>女</v>
      </c>
      <c r="E935" s="5" t="s">
        <v>12</v>
      </c>
    </row>
    <row r="936" customHeight="1" spans="1:5">
      <c r="A936" s="5">
        <v>934</v>
      </c>
      <c r="B936" s="5" t="s">
        <v>21</v>
      </c>
      <c r="C936" s="5" t="str">
        <f>"符柳凤"</f>
        <v>符柳凤</v>
      </c>
      <c r="D936" s="5" t="str">
        <f>"女"</f>
        <v>女</v>
      </c>
      <c r="E936" s="5" t="s">
        <v>12</v>
      </c>
    </row>
    <row r="937" customHeight="1" spans="1:5">
      <c r="A937" s="5">
        <v>935</v>
      </c>
      <c r="B937" s="5" t="s">
        <v>21</v>
      </c>
      <c r="C937" s="5" t="str">
        <f>"黄海柳"</f>
        <v>黄海柳</v>
      </c>
      <c r="D937" s="5" t="str">
        <f>"女"</f>
        <v>女</v>
      </c>
      <c r="E937" s="5" t="s">
        <v>12</v>
      </c>
    </row>
    <row r="938" customHeight="1" spans="1:5">
      <c r="A938" s="5">
        <v>936</v>
      </c>
      <c r="B938" s="5" t="s">
        <v>21</v>
      </c>
      <c r="C938" s="5" t="str">
        <f>"谭金燕"</f>
        <v>谭金燕</v>
      </c>
      <c r="D938" s="5" t="str">
        <f>"女"</f>
        <v>女</v>
      </c>
      <c r="E938" s="5" t="s">
        <v>12</v>
      </c>
    </row>
    <row r="939" customHeight="1" spans="1:5">
      <c r="A939" s="5">
        <v>937</v>
      </c>
      <c r="B939" s="5" t="s">
        <v>21</v>
      </c>
      <c r="C939" s="5" t="str">
        <f>"梁美婷"</f>
        <v>梁美婷</v>
      </c>
      <c r="D939" s="5" t="str">
        <f>"女"</f>
        <v>女</v>
      </c>
      <c r="E939" s="5" t="s">
        <v>12</v>
      </c>
    </row>
    <row r="940" customHeight="1" spans="1:5">
      <c r="A940" s="5">
        <v>938</v>
      </c>
      <c r="B940" s="5" t="s">
        <v>21</v>
      </c>
      <c r="C940" s="5" t="str">
        <f>"丁在勇"</f>
        <v>丁在勇</v>
      </c>
      <c r="D940" s="5" t="str">
        <f>"男"</f>
        <v>男</v>
      </c>
      <c r="E940" s="5" t="s">
        <v>12</v>
      </c>
    </row>
    <row r="941" customHeight="1" spans="1:5">
      <c r="A941" s="5">
        <v>939</v>
      </c>
      <c r="B941" s="5" t="s">
        <v>21</v>
      </c>
      <c r="C941" s="5" t="str">
        <f>"张进雅"</f>
        <v>张进雅</v>
      </c>
      <c r="D941" s="5" t="str">
        <f>"女"</f>
        <v>女</v>
      </c>
      <c r="E941" s="5" t="s">
        <v>12</v>
      </c>
    </row>
    <row r="942" customHeight="1" spans="1:5">
      <c r="A942" s="5">
        <v>940</v>
      </c>
      <c r="B942" s="5" t="s">
        <v>21</v>
      </c>
      <c r="C942" s="5" t="str">
        <f>"曾云婷"</f>
        <v>曾云婷</v>
      </c>
      <c r="D942" s="5" t="str">
        <f>"女"</f>
        <v>女</v>
      </c>
      <c r="E942" s="5" t="s">
        <v>12</v>
      </c>
    </row>
    <row r="943" customHeight="1" spans="1:5">
      <c r="A943" s="5">
        <v>941</v>
      </c>
      <c r="B943" s="5" t="s">
        <v>21</v>
      </c>
      <c r="C943" s="5" t="str">
        <f>"林友明"</f>
        <v>林友明</v>
      </c>
      <c r="D943" s="5" t="str">
        <f>"男"</f>
        <v>男</v>
      </c>
      <c r="E943" s="5" t="s">
        <v>12</v>
      </c>
    </row>
    <row r="944" customHeight="1" spans="1:5">
      <c r="A944" s="5">
        <v>942</v>
      </c>
      <c r="B944" s="5" t="s">
        <v>21</v>
      </c>
      <c r="C944" s="5" t="str">
        <f>"谢海婷"</f>
        <v>谢海婷</v>
      </c>
      <c r="D944" s="5" t="str">
        <f t="shared" ref="D944:D968" si="41">"女"</f>
        <v>女</v>
      </c>
      <c r="E944" s="5" t="s">
        <v>12</v>
      </c>
    </row>
    <row r="945" customHeight="1" spans="1:5">
      <c r="A945" s="5">
        <v>943</v>
      </c>
      <c r="B945" s="5" t="s">
        <v>21</v>
      </c>
      <c r="C945" s="5" t="str">
        <f>"王燕金"</f>
        <v>王燕金</v>
      </c>
      <c r="D945" s="5" t="str">
        <f t="shared" si="41"/>
        <v>女</v>
      </c>
      <c r="E945" s="5" t="s">
        <v>12</v>
      </c>
    </row>
    <row r="946" customHeight="1" spans="1:5">
      <c r="A946" s="5">
        <v>944</v>
      </c>
      <c r="B946" s="5" t="s">
        <v>21</v>
      </c>
      <c r="C946" s="5" t="str">
        <f>"邓春燕"</f>
        <v>邓春燕</v>
      </c>
      <c r="D946" s="5" t="str">
        <f t="shared" si="41"/>
        <v>女</v>
      </c>
      <c r="E946" s="5" t="s">
        <v>12</v>
      </c>
    </row>
    <row r="947" customHeight="1" spans="1:5">
      <c r="A947" s="5">
        <v>945</v>
      </c>
      <c r="B947" s="5" t="s">
        <v>21</v>
      </c>
      <c r="C947" s="5" t="str">
        <f>"李秋月"</f>
        <v>李秋月</v>
      </c>
      <c r="D947" s="5" t="str">
        <f t="shared" si="41"/>
        <v>女</v>
      </c>
      <c r="E947" s="5" t="s">
        <v>12</v>
      </c>
    </row>
    <row r="948" customHeight="1" spans="1:5">
      <c r="A948" s="5">
        <v>946</v>
      </c>
      <c r="B948" s="5" t="s">
        <v>21</v>
      </c>
      <c r="C948" s="5" t="str">
        <f>"赵小丽"</f>
        <v>赵小丽</v>
      </c>
      <c r="D948" s="5" t="str">
        <f t="shared" si="41"/>
        <v>女</v>
      </c>
      <c r="E948" s="5" t="s">
        <v>12</v>
      </c>
    </row>
    <row r="949" customHeight="1" spans="1:5">
      <c r="A949" s="5">
        <v>947</v>
      </c>
      <c r="B949" s="5" t="s">
        <v>21</v>
      </c>
      <c r="C949" s="5" t="str">
        <f>"张浩瑜"</f>
        <v>张浩瑜</v>
      </c>
      <c r="D949" s="5" t="str">
        <f t="shared" si="41"/>
        <v>女</v>
      </c>
      <c r="E949" s="5" t="s">
        <v>12</v>
      </c>
    </row>
    <row r="950" customHeight="1" spans="1:5">
      <c r="A950" s="5">
        <v>948</v>
      </c>
      <c r="B950" s="5" t="s">
        <v>21</v>
      </c>
      <c r="C950" s="5" t="str">
        <f>"陈秀女"</f>
        <v>陈秀女</v>
      </c>
      <c r="D950" s="5" t="str">
        <f t="shared" si="41"/>
        <v>女</v>
      </c>
      <c r="E950" s="5" t="s">
        <v>12</v>
      </c>
    </row>
    <row r="951" customHeight="1" spans="1:5">
      <c r="A951" s="5">
        <v>949</v>
      </c>
      <c r="B951" s="5" t="s">
        <v>21</v>
      </c>
      <c r="C951" s="5" t="str">
        <f>"苏妙铃"</f>
        <v>苏妙铃</v>
      </c>
      <c r="D951" s="5" t="str">
        <f t="shared" si="41"/>
        <v>女</v>
      </c>
      <c r="E951" s="5" t="s">
        <v>12</v>
      </c>
    </row>
    <row r="952" customHeight="1" spans="1:5">
      <c r="A952" s="5">
        <v>950</v>
      </c>
      <c r="B952" s="5" t="s">
        <v>21</v>
      </c>
      <c r="C952" s="5" t="str">
        <f>"王燕珍"</f>
        <v>王燕珍</v>
      </c>
      <c r="D952" s="5" t="str">
        <f t="shared" si="41"/>
        <v>女</v>
      </c>
      <c r="E952" s="5" t="s">
        <v>12</v>
      </c>
    </row>
    <row r="953" customHeight="1" spans="1:5">
      <c r="A953" s="5">
        <v>951</v>
      </c>
      <c r="B953" s="5" t="s">
        <v>21</v>
      </c>
      <c r="C953" s="5" t="str">
        <f>"陈东霞"</f>
        <v>陈东霞</v>
      </c>
      <c r="D953" s="5" t="str">
        <f t="shared" si="41"/>
        <v>女</v>
      </c>
      <c r="E953" s="5" t="s">
        <v>12</v>
      </c>
    </row>
    <row r="954" customHeight="1" spans="1:5">
      <c r="A954" s="5">
        <v>952</v>
      </c>
      <c r="B954" s="5" t="s">
        <v>21</v>
      </c>
      <c r="C954" s="5" t="str">
        <f>"陈彬彬"</f>
        <v>陈彬彬</v>
      </c>
      <c r="D954" s="5" t="str">
        <f t="shared" si="41"/>
        <v>女</v>
      </c>
      <c r="E954" s="5" t="s">
        <v>12</v>
      </c>
    </row>
    <row r="955" customHeight="1" spans="1:5">
      <c r="A955" s="5">
        <v>953</v>
      </c>
      <c r="B955" s="5" t="s">
        <v>21</v>
      </c>
      <c r="C955" s="5" t="str">
        <f>"陈歆馨"</f>
        <v>陈歆馨</v>
      </c>
      <c r="D955" s="5" t="str">
        <f t="shared" si="41"/>
        <v>女</v>
      </c>
      <c r="E955" s="5" t="s">
        <v>12</v>
      </c>
    </row>
    <row r="956" customHeight="1" spans="1:5">
      <c r="A956" s="5">
        <v>954</v>
      </c>
      <c r="B956" s="5" t="s">
        <v>21</v>
      </c>
      <c r="C956" s="5" t="str">
        <f>"胡吉玲"</f>
        <v>胡吉玲</v>
      </c>
      <c r="D956" s="5" t="str">
        <f t="shared" si="41"/>
        <v>女</v>
      </c>
      <c r="E956" s="5" t="s">
        <v>12</v>
      </c>
    </row>
    <row r="957" customHeight="1" spans="1:5">
      <c r="A957" s="5">
        <v>955</v>
      </c>
      <c r="B957" s="5" t="s">
        <v>21</v>
      </c>
      <c r="C957" s="5" t="str">
        <f>"许世桃"</f>
        <v>许世桃</v>
      </c>
      <c r="D957" s="5" t="str">
        <f t="shared" si="41"/>
        <v>女</v>
      </c>
      <c r="E957" s="5" t="s">
        <v>12</v>
      </c>
    </row>
    <row r="958" customHeight="1" spans="1:5">
      <c r="A958" s="5">
        <v>956</v>
      </c>
      <c r="B958" s="5" t="s">
        <v>21</v>
      </c>
      <c r="C958" s="5" t="str">
        <f>"王慧琳"</f>
        <v>王慧琳</v>
      </c>
      <c r="D958" s="5" t="str">
        <f t="shared" si="41"/>
        <v>女</v>
      </c>
      <c r="E958" s="5" t="s">
        <v>12</v>
      </c>
    </row>
    <row r="959" customHeight="1" spans="1:5">
      <c r="A959" s="5">
        <v>957</v>
      </c>
      <c r="B959" s="5" t="s">
        <v>21</v>
      </c>
      <c r="C959" s="5" t="str">
        <f>"林福曲"</f>
        <v>林福曲</v>
      </c>
      <c r="D959" s="5" t="str">
        <f t="shared" si="41"/>
        <v>女</v>
      </c>
      <c r="E959" s="5" t="s">
        <v>12</v>
      </c>
    </row>
    <row r="960" customHeight="1" spans="1:5">
      <c r="A960" s="5">
        <v>958</v>
      </c>
      <c r="B960" s="5" t="s">
        <v>21</v>
      </c>
      <c r="C960" s="5" t="str">
        <f>"郭江霞"</f>
        <v>郭江霞</v>
      </c>
      <c r="D960" s="5" t="str">
        <f t="shared" si="41"/>
        <v>女</v>
      </c>
      <c r="E960" s="5" t="s">
        <v>12</v>
      </c>
    </row>
    <row r="961" customHeight="1" spans="1:5">
      <c r="A961" s="5">
        <v>959</v>
      </c>
      <c r="B961" s="5" t="s">
        <v>21</v>
      </c>
      <c r="C961" s="5" t="str">
        <f>"何吉花"</f>
        <v>何吉花</v>
      </c>
      <c r="D961" s="5" t="str">
        <f t="shared" si="41"/>
        <v>女</v>
      </c>
      <c r="E961" s="5" t="s">
        <v>12</v>
      </c>
    </row>
    <row r="962" customHeight="1" spans="1:5">
      <c r="A962" s="5">
        <v>960</v>
      </c>
      <c r="B962" s="5" t="s">
        <v>21</v>
      </c>
      <c r="C962" s="5" t="str">
        <f>"洪琼瑶"</f>
        <v>洪琼瑶</v>
      </c>
      <c r="D962" s="5" t="str">
        <f t="shared" si="41"/>
        <v>女</v>
      </c>
      <c r="E962" s="5" t="s">
        <v>12</v>
      </c>
    </row>
    <row r="963" customHeight="1" spans="1:5">
      <c r="A963" s="5">
        <v>961</v>
      </c>
      <c r="B963" s="5" t="s">
        <v>21</v>
      </c>
      <c r="C963" s="5" t="str">
        <f>"郑蕊"</f>
        <v>郑蕊</v>
      </c>
      <c r="D963" s="5" t="str">
        <f t="shared" si="41"/>
        <v>女</v>
      </c>
      <c r="E963" s="5" t="s">
        <v>12</v>
      </c>
    </row>
    <row r="964" customHeight="1" spans="1:5">
      <c r="A964" s="5">
        <v>962</v>
      </c>
      <c r="B964" s="5" t="s">
        <v>21</v>
      </c>
      <c r="C964" s="5" t="str">
        <f>"周焕妹"</f>
        <v>周焕妹</v>
      </c>
      <c r="D964" s="5" t="str">
        <f t="shared" si="41"/>
        <v>女</v>
      </c>
      <c r="E964" s="5" t="s">
        <v>12</v>
      </c>
    </row>
    <row r="965" customHeight="1" spans="1:5">
      <c r="A965" s="5">
        <v>963</v>
      </c>
      <c r="B965" s="5" t="s">
        <v>21</v>
      </c>
      <c r="C965" s="5" t="str">
        <f>"林晨晨"</f>
        <v>林晨晨</v>
      </c>
      <c r="D965" s="5" t="str">
        <f t="shared" si="41"/>
        <v>女</v>
      </c>
      <c r="E965" s="5" t="s">
        <v>12</v>
      </c>
    </row>
    <row r="966" customHeight="1" spans="1:5">
      <c r="A966" s="5">
        <v>964</v>
      </c>
      <c r="B966" s="5" t="s">
        <v>21</v>
      </c>
      <c r="C966" s="5" t="str">
        <f>"邢丽红"</f>
        <v>邢丽红</v>
      </c>
      <c r="D966" s="5" t="str">
        <f t="shared" si="41"/>
        <v>女</v>
      </c>
      <c r="E966" s="5" t="s">
        <v>12</v>
      </c>
    </row>
    <row r="967" customHeight="1" spans="1:5">
      <c r="A967" s="5">
        <v>965</v>
      </c>
      <c r="B967" s="5" t="s">
        <v>21</v>
      </c>
      <c r="C967" s="5" t="str">
        <f>"梁承教"</f>
        <v>梁承教</v>
      </c>
      <c r="D967" s="5" t="str">
        <f t="shared" si="41"/>
        <v>女</v>
      </c>
      <c r="E967" s="5" t="s">
        <v>12</v>
      </c>
    </row>
    <row r="968" customHeight="1" spans="1:5">
      <c r="A968" s="5">
        <v>966</v>
      </c>
      <c r="B968" s="5" t="s">
        <v>21</v>
      </c>
      <c r="C968" s="5" t="str">
        <f>"曾婆玉"</f>
        <v>曾婆玉</v>
      </c>
      <c r="D968" s="5" t="str">
        <f t="shared" si="41"/>
        <v>女</v>
      </c>
      <c r="E968" s="5" t="s">
        <v>12</v>
      </c>
    </row>
    <row r="969" customHeight="1" spans="1:5">
      <c r="A969" s="5">
        <v>967</v>
      </c>
      <c r="B969" s="5" t="s">
        <v>21</v>
      </c>
      <c r="C969" s="5" t="str">
        <f>"郭枝茂"</f>
        <v>郭枝茂</v>
      </c>
      <c r="D969" s="5" t="str">
        <f>"男"</f>
        <v>男</v>
      </c>
      <c r="E969" s="5" t="s">
        <v>12</v>
      </c>
    </row>
    <row r="970" customHeight="1" spans="1:5">
      <c r="A970" s="5">
        <v>968</v>
      </c>
      <c r="B970" s="5" t="s">
        <v>21</v>
      </c>
      <c r="C970" s="5" t="str">
        <f>"陈玲玲"</f>
        <v>陈玲玲</v>
      </c>
      <c r="D970" s="5" t="str">
        <f>"女"</f>
        <v>女</v>
      </c>
      <c r="E970" s="5" t="s">
        <v>12</v>
      </c>
    </row>
    <row r="971" customHeight="1" spans="1:5">
      <c r="A971" s="5">
        <v>969</v>
      </c>
      <c r="B971" s="5" t="s">
        <v>21</v>
      </c>
      <c r="C971" s="5" t="str">
        <f>"曾石凤"</f>
        <v>曾石凤</v>
      </c>
      <c r="D971" s="5" t="str">
        <f>"女"</f>
        <v>女</v>
      </c>
      <c r="E971" s="5" t="s">
        <v>12</v>
      </c>
    </row>
    <row r="972" customHeight="1" spans="1:5">
      <c r="A972" s="5">
        <v>970</v>
      </c>
      <c r="B972" s="5" t="s">
        <v>21</v>
      </c>
      <c r="C972" s="5" t="str">
        <f>"华淑萍"</f>
        <v>华淑萍</v>
      </c>
      <c r="D972" s="5" t="str">
        <f>"女"</f>
        <v>女</v>
      </c>
      <c r="E972" s="5" t="s">
        <v>12</v>
      </c>
    </row>
    <row r="973" customHeight="1" spans="1:5">
      <c r="A973" s="5">
        <v>971</v>
      </c>
      <c r="B973" s="5" t="s">
        <v>21</v>
      </c>
      <c r="C973" s="5" t="str">
        <f>"王群"</f>
        <v>王群</v>
      </c>
      <c r="D973" s="5" t="str">
        <f>"男"</f>
        <v>男</v>
      </c>
      <c r="E973" s="5" t="s">
        <v>12</v>
      </c>
    </row>
    <row r="974" customHeight="1" spans="1:5">
      <c r="A974" s="5">
        <v>972</v>
      </c>
      <c r="B974" s="5" t="s">
        <v>21</v>
      </c>
      <c r="C974" s="5" t="str">
        <f>"吴小妹"</f>
        <v>吴小妹</v>
      </c>
      <c r="D974" s="5" t="str">
        <f>"女"</f>
        <v>女</v>
      </c>
      <c r="E974" s="5" t="s">
        <v>12</v>
      </c>
    </row>
    <row r="975" customHeight="1" spans="1:5">
      <c r="A975" s="5">
        <v>973</v>
      </c>
      <c r="B975" s="5" t="s">
        <v>21</v>
      </c>
      <c r="C975" s="5" t="str">
        <f>"高秀皇"</f>
        <v>高秀皇</v>
      </c>
      <c r="D975" s="5" t="str">
        <f>"女"</f>
        <v>女</v>
      </c>
      <c r="E975" s="5" t="s">
        <v>12</v>
      </c>
    </row>
    <row r="976" customHeight="1" spans="1:5">
      <c r="A976" s="5">
        <v>974</v>
      </c>
      <c r="B976" s="5" t="s">
        <v>21</v>
      </c>
      <c r="C976" s="5" t="str">
        <f>"邓德壮"</f>
        <v>邓德壮</v>
      </c>
      <c r="D976" s="5" t="str">
        <f>"男"</f>
        <v>男</v>
      </c>
      <c r="E976" s="5" t="s">
        <v>12</v>
      </c>
    </row>
    <row r="977" customHeight="1" spans="1:5">
      <c r="A977" s="5">
        <v>975</v>
      </c>
      <c r="B977" s="5" t="s">
        <v>21</v>
      </c>
      <c r="C977" s="5" t="str">
        <f>"徐雅丽"</f>
        <v>徐雅丽</v>
      </c>
      <c r="D977" s="5" t="str">
        <f t="shared" ref="D977:D994" si="42">"女"</f>
        <v>女</v>
      </c>
      <c r="E977" s="5" t="s">
        <v>12</v>
      </c>
    </row>
    <row r="978" customHeight="1" spans="1:5">
      <c r="A978" s="5">
        <v>976</v>
      </c>
      <c r="B978" s="5" t="s">
        <v>21</v>
      </c>
      <c r="C978" s="5" t="str">
        <f>"陈珠"</f>
        <v>陈珠</v>
      </c>
      <c r="D978" s="5" t="str">
        <f t="shared" si="42"/>
        <v>女</v>
      </c>
      <c r="E978" s="5" t="s">
        <v>12</v>
      </c>
    </row>
    <row r="979" customHeight="1" spans="1:5">
      <c r="A979" s="5">
        <v>977</v>
      </c>
      <c r="B979" s="5" t="s">
        <v>21</v>
      </c>
      <c r="C979" s="5" t="str">
        <f>"王文明"</f>
        <v>王文明</v>
      </c>
      <c r="D979" s="5" t="str">
        <f t="shared" si="42"/>
        <v>女</v>
      </c>
      <c r="E979" s="5" t="s">
        <v>12</v>
      </c>
    </row>
    <row r="980" customHeight="1" spans="1:5">
      <c r="A980" s="5">
        <v>978</v>
      </c>
      <c r="B980" s="5" t="s">
        <v>21</v>
      </c>
      <c r="C980" s="5" t="str">
        <f>"孙婧倩"</f>
        <v>孙婧倩</v>
      </c>
      <c r="D980" s="5" t="str">
        <f t="shared" si="42"/>
        <v>女</v>
      </c>
      <c r="E980" s="5" t="s">
        <v>12</v>
      </c>
    </row>
    <row r="981" customHeight="1" spans="1:5">
      <c r="A981" s="5">
        <v>979</v>
      </c>
      <c r="B981" s="5" t="s">
        <v>21</v>
      </c>
      <c r="C981" s="5" t="str">
        <f>"林道巧"</f>
        <v>林道巧</v>
      </c>
      <c r="D981" s="5" t="str">
        <f t="shared" si="42"/>
        <v>女</v>
      </c>
      <c r="E981" s="5" t="s">
        <v>12</v>
      </c>
    </row>
    <row r="982" customHeight="1" spans="1:5">
      <c r="A982" s="5">
        <v>980</v>
      </c>
      <c r="B982" s="5" t="s">
        <v>21</v>
      </c>
      <c r="C982" s="5" t="str">
        <f>"曾妙"</f>
        <v>曾妙</v>
      </c>
      <c r="D982" s="5" t="str">
        <f t="shared" si="42"/>
        <v>女</v>
      </c>
      <c r="E982" s="5" t="s">
        <v>12</v>
      </c>
    </row>
    <row r="983" customHeight="1" spans="1:5">
      <c r="A983" s="5">
        <v>981</v>
      </c>
      <c r="B983" s="5" t="s">
        <v>21</v>
      </c>
      <c r="C983" s="5" t="str">
        <f>"潘文"</f>
        <v>潘文</v>
      </c>
      <c r="D983" s="5" t="str">
        <f t="shared" si="42"/>
        <v>女</v>
      </c>
      <c r="E983" s="5" t="s">
        <v>12</v>
      </c>
    </row>
    <row r="984" customHeight="1" spans="1:5">
      <c r="A984" s="5">
        <v>982</v>
      </c>
      <c r="B984" s="5" t="s">
        <v>21</v>
      </c>
      <c r="C984" s="5" t="str">
        <f>"李时畅"</f>
        <v>李时畅</v>
      </c>
      <c r="D984" s="5" t="str">
        <f t="shared" si="42"/>
        <v>女</v>
      </c>
      <c r="E984" s="5" t="s">
        <v>12</v>
      </c>
    </row>
    <row r="985" customHeight="1" spans="1:5">
      <c r="A985" s="5">
        <v>983</v>
      </c>
      <c r="B985" s="5" t="s">
        <v>21</v>
      </c>
      <c r="C985" s="5" t="str">
        <f>"陈碧娇"</f>
        <v>陈碧娇</v>
      </c>
      <c r="D985" s="5" t="str">
        <f t="shared" si="42"/>
        <v>女</v>
      </c>
      <c r="E985" s="5" t="s">
        <v>12</v>
      </c>
    </row>
    <row r="986" customHeight="1" spans="1:5">
      <c r="A986" s="5">
        <v>984</v>
      </c>
      <c r="B986" s="5" t="s">
        <v>21</v>
      </c>
      <c r="C986" s="5" t="str">
        <f>"陈彩翠"</f>
        <v>陈彩翠</v>
      </c>
      <c r="D986" s="5" t="str">
        <f t="shared" si="42"/>
        <v>女</v>
      </c>
      <c r="E986" s="5" t="s">
        <v>12</v>
      </c>
    </row>
    <row r="987" customHeight="1" spans="1:5">
      <c r="A987" s="5">
        <v>985</v>
      </c>
      <c r="B987" s="5" t="s">
        <v>21</v>
      </c>
      <c r="C987" s="5" t="str">
        <f>"吉如科"</f>
        <v>吉如科</v>
      </c>
      <c r="D987" s="5" t="str">
        <f t="shared" si="42"/>
        <v>女</v>
      </c>
      <c r="E987" s="5" t="s">
        <v>12</v>
      </c>
    </row>
    <row r="988" customHeight="1" spans="1:5">
      <c r="A988" s="5">
        <v>986</v>
      </c>
      <c r="B988" s="5" t="s">
        <v>21</v>
      </c>
      <c r="C988" s="5" t="str">
        <f>"蒙娇"</f>
        <v>蒙娇</v>
      </c>
      <c r="D988" s="5" t="str">
        <f t="shared" si="42"/>
        <v>女</v>
      </c>
      <c r="E988" s="5" t="s">
        <v>12</v>
      </c>
    </row>
    <row r="989" customHeight="1" spans="1:5">
      <c r="A989" s="5">
        <v>987</v>
      </c>
      <c r="B989" s="5" t="s">
        <v>21</v>
      </c>
      <c r="C989" s="5" t="str">
        <f>"杜秀翠"</f>
        <v>杜秀翠</v>
      </c>
      <c r="D989" s="5" t="str">
        <f t="shared" si="42"/>
        <v>女</v>
      </c>
      <c r="E989" s="5" t="s">
        <v>12</v>
      </c>
    </row>
    <row r="990" customHeight="1" spans="1:5">
      <c r="A990" s="5">
        <v>988</v>
      </c>
      <c r="B990" s="5" t="s">
        <v>21</v>
      </c>
      <c r="C990" s="5" t="str">
        <f>"符丽荣"</f>
        <v>符丽荣</v>
      </c>
      <c r="D990" s="5" t="str">
        <f t="shared" si="42"/>
        <v>女</v>
      </c>
      <c r="E990" s="5" t="s">
        <v>12</v>
      </c>
    </row>
    <row r="991" customHeight="1" spans="1:5">
      <c r="A991" s="5">
        <v>989</v>
      </c>
      <c r="B991" s="5" t="s">
        <v>21</v>
      </c>
      <c r="C991" s="5" t="str">
        <f>"符爱孟"</f>
        <v>符爱孟</v>
      </c>
      <c r="D991" s="5" t="str">
        <f t="shared" si="42"/>
        <v>女</v>
      </c>
      <c r="E991" s="5" t="s">
        <v>12</v>
      </c>
    </row>
    <row r="992" customHeight="1" spans="1:5">
      <c r="A992" s="5">
        <v>990</v>
      </c>
      <c r="B992" s="5" t="s">
        <v>21</v>
      </c>
      <c r="C992" s="5" t="str">
        <f>"吴小灵"</f>
        <v>吴小灵</v>
      </c>
      <c r="D992" s="5" t="str">
        <f t="shared" si="42"/>
        <v>女</v>
      </c>
      <c r="E992" s="5" t="s">
        <v>12</v>
      </c>
    </row>
    <row r="993" customHeight="1" spans="1:5">
      <c r="A993" s="5">
        <v>991</v>
      </c>
      <c r="B993" s="5" t="s">
        <v>21</v>
      </c>
      <c r="C993" s="5" t="str">
        <f>"凌玉"</f>
        <v>凌玉</v>
      </c>
      <c r="D993" s="5" t="str">
        <f t="shared" si="42"/>
        <v>女</v>
      </c>
      <c r="E993" s="5" t="s">
        <v>12</v>
      </c>
    </row>
    <row r="994" customHeight="1" spans="1:5">
      <c r="A994" s="5">
        <v>992</v>
      </c>
      <c r="B994" s="5" t="s">
        <v>21</v>
      </c>
      <c r="C994" s="5" t="str">
        <f>"杨萍璉"</f>
        <v>杨萍璉</v>
      </c>
      <c r="D994" s="5" t="str">
        <f t="shared" si="42"/>
        <v>女</v>
      </c>
      <c r="E994" s="5" t="s">
        <v>12</v>
      </c>
    </row>
    <row r="995" customHeight="1" spans="1:5">
      <c r="A995" s="5">
        <v>993</v>
      </c>
      <c r="B995" s="5" t="s">
        <v>21</v>
      </c>
      <c r="C995" s="5" t="str">
        <f>"李峻毅"</f>
        <v>李峻毅</v>
      </c>
      <c r="D995" s="5" t="str">
        <f>"男"</f>
        <v>男</v>
      </c>
      <c r="E995" s="5" t="s">
        <v>12</v>
      </c>
    </row>
    <row r="996" customHeight="1" spans="1:5">
      <c r="A996" s="5">
        <v>994</v>
      </c>
      <c r="B996" s="5" t="s">
        <v>21</v>
      </c>
      <c r="C996" s="5" t="str">
        <f>"简秀金"</f>
        <v>简秀金</v>
      </c>
      <c r="D996" s="5" t="str">
        <f>"女"</f>
        <v>女</v>
      </c>
      <c r="E996" s="5" t="s">
        <v>12</v>
      </c>
    </row>
    <row r="997" customHeight="1" spans="1:5">
      <c r="A997" s="5">
        <v>995</v>
      </c>
      <c r="B997" s="5" t="s">
        <v>21</v>
      </c>
      <c r="C997" s="5" t="str">
        <f>"徐晴晴"</f>
        <v>徐晴晴</v>
      </c>
      <c r="D997" s="5" t="str">
        <f>"女"</f>
        <v>女</v>
      </c>
      <c r="E997" s="5" t="s">
        <v>12</v>
      </c>
    </row>
    <row r="998" customHeight="1" spans="1:5">
      <c r="A998" s="5">
        <v>996</v>
      </c>
      <c r="B998" s="5" t="s">
        <v>21</v>
      </c>
      <c r="C998" s="5" t="str">
        <f>"崔庭兰"</f>
        <v>崔庭兰</v>
      </c>
      <c r="D998" s="5" t="str">
        <f>"女"</f>
        <v>女</v>
      </c>
      <c r="E998" s="5" t="s">
        <v>12</v>
      </c>
    </row>
    <row r="999" customHeight="1" spans="1:5">
      <c r="A999" s="5">
        <v>997</v>
      </c>
      <c r="B999" s="5" t="s">
        <v>21</v>
      </c>
      <c r="C999" s="5" t="str">
        <f>"邱丽君"</f>
        <v>邱丽君</v>
      </c>
      <c r="D999" s="5" t="str">
        <f>"女"</f>
        <v>女</v>
      </c>
      <c r="E999" s="5" t="s">
        <v>12</v>
      </c>
    </row>
    <row r="1000" customHeight="1" spans="1:5">
      <c r="A1000" s="5">
        <v>998</v>
      </c>
      <c r="B1000" s="5" t="s">
        <v>21</v>
      </c>
      <c r="C1000" s="5" t="str">
        <f>"朱德誉"</f>
        <v>朱德誉</v>
      </c>
      <c r="D1000" s="5" t="str">
        <f>"男"</f>
        <v>男</v>
      </c>
      <c r="E1000" s="5" t="s">
        <v>12</v>
      </c>
    </row>
    <row r="1001" customHeight="1" spans="1:5">
      <c r="A1001" s="5">
        <v>999</v>
      </c>
      <c r="B1001" s="5" t="s">
        <v>21</v>
      </c>
      <c r="C1001" s="5" t="str">
        <f>"王凤丹"</f>
        <v>王凤丹</v>
      </c>
      <c r="D1001" s="5" t="str">
        <f t="shared" ref="D1001:D1018" si="43">"女"</f>
        <v>女</v>
      </c>
      <c r="E1001" s="5" t="s">
        <v>12</v>
      </c>
    </row>
    <row r="1002" customHeight="1" spans="1:5">
      <c r="A1002" s="5">
        <v>1000</v>
      </c>
      <c r="B1002" s="5" t="s">
        <v>21</v>
      </c>
      <c r="C1002" s="5" t="str">
        <f>"周红燕"</f>
        <v>周红燕</v>
      </c>
      <c r="D1002" s="5" t="str">
        <f t="shared" si="43"/>
        <v>女</v>
      </c>
      <c r="E1002" s="5" t="s">
        <v>12</v>
      </c>
    </row>
    <row r="1003" customHeight="1" spans="1:5">
      <c r="A1003" s="5">
        <v>1001</v>
      </c>
      <c r="B1003" s="5" t="s">
        <v>21</v>
      </c>
      <c r="C1003" s="5" t="str">
        <f>"孙小惠"</f>
        <v>孙小惠</v>
      </c>
      <c r="D1003" s="5" t="str">
        <f t="shared" si="43"/>
        <v>女</v>
      </c>
      <c r="E1003" s="5" t="s">
        <v>12</v>
      </c>
    </row>
    <row r="1004" customHeight="1" spans="1:5">
      <c r="A1004" s="5">
        <v>1002</v>
      </c>
      <c r="B1004" s="5" t="s">
        <v>21</v>
      </c>
      <c r="C1004" s="5" t="str">
        <f>"张文慧"</f>
        <v>张文慧</v>
      </c>
      <c r="D1004" s="5" t="str">
        <f t="shared" si="43"/>
        <v>女</v>
      </c>
      <c r="E1004" s="5" t="s">
        <v>12</v>
      </c>
    </row>
    <row r="1005" customHeight="1" spans="1:5">
      <c r="A1005" s="5">
        <v>1003</v>
      </c>
      <c r="B1005" s="5" t="s">
        <v>21</v>
      </c>
      <c r="C1005" s="5" t="str">
        <f>"邓晓倩"</f>
        <v>邓晓倩</v>
      </c>
      <c r="D1005" s="5" t="str">
        <f t="shared" si="43"/>
        <v>女</v>
      </c>
      <c r="E1005" s="5" t="s">
        <v>12</v>
      </c>
    </row>
    <row r="1006" customHeight="1" spans="1:5">
      <c r="A1006" s="5">
        <v>1004</v>
      </c>
      <c r="B1006" s="5" t="s">
        <v>21</v>
      </c>
      <c r="C1006" s="5" t="str">
        <f>"符慧卉"</f>
        <v>符慧卉</v>
      </c>
      <c r="D1006" s="5" t="str">
        <f t="shared" si="43"/>
        <v>女</v>
      </c>
      <c r="E1006" s="5" t="s">
        <v>12</v>
      </c>
    </row>
    <row r="1007" customHeight="1" spans="1:5">
      <c r="A1007" s="5">
        <v>1005</v>
      </c>
      <c r="B1007" s="5" t="s">
        <v>21</v>
      </c>
      <c r="C1007" s="5" t="str">
        <f>"高平霞"</f>
        <v>高平霞</v>
      </c>
      <c r="D1007" s="5" t="str">
        <f t="shared" si="43"/>
        <v>女</v>
      </c>
      <c r="E1007" s="5" t="s">
        <v>12</v>
      </c>
    </row>
    <row r="1008" customHeight="1" spans="1:5">
      <c r="A1008" s="5">
        <v>1006</v>
      </c>
      <c r="B1008" s="5" t="s">
        <v>21</v>
      </c>
      <c r="C1008" s="5" t="str">
        <f>"周琼香"</f>
        <v>周琼香</v>
      </c>
      <c r="D1008" s="5" t="str">
        <f t="shared" si="43"/>
        <v>女</v>
      </c>
      <c r="E1008" s="5" t="s">
        <v>12</v>
      </c>
    </row>
    <row r="1009" customHeight="1" spans="1:5">
      <c r="A1009" s="5">
        <v>1007</v>
      </c>
      <c r="B1009" s="5" t="s">
        <v>21</v>
      </c>
      <c r="C1009" s="5" t="str">
        <f>"徐虹翡"</f>
        <v>徐虹翡</v>
      </c>
      <c r="D1009" s="5" t="str">
        <f t="shared" si="43"/>
        <v>女</v>
      </c>
      <c r="E1009" s="5" t="s">
        <v>12</v>
      </c>
    </row>
    <row r="1010" customHeight="1" spans="1:5">
      <c r="A1010" s="5">
        <v>1008</v>
      </c>
      <c r="B1010" s="5" t="s">
        <v>21</v>
      </c>
      <c r="C1010" s="5" t="str">
        <f>"朱小颖"</f>
        <v>朱小颖</v>
      </c>
      <c r="D1010" s="5" t="str">
        <f t="shared" si="43"/>
        <v>女</v>
      </c>
      <c r="E1010" s="5" t="s">
        <v>12</v>
      </c>
    </row>
    <row r="1011" customHeight="1" spans="1:5">
      <c r="A1011" s="5">
        <v>1009</v>
      </c>
      <c r="B1011" s="5" t="s">
        <v>21</v>
      </c>
      <c r="C1011" s="5" t="str">
        <f>"陈慧"</f>
        <v>陈慧</v>
      </c>
      <c r="D1011" s="5" t="str">
        <f t="shared" si="43"/>
        <v>女</v>
      </c>
      <c r="E1011" s="5" t="s">
        <v>12</v>
      </c>
    </row>
    <row r="1012" customHeight="1" spans="1:5">
      <c r="A1012" s="5">
        <v>1010</v>
      </c>
      <c r="B1012" s="5" t="s">
        <v>21</v>
      </c>
      <c r="C1012" s="5" t="str">
        <f>"谢思思"</f>
        <v>谢思思</v>
      </c>
      <c r="D1012" s="5" t="str">
        <f t="shared" si="43"/>
        <v>女</v>
      </c>
      <c r="E1012" s="5" t="s">
        <v>12</v>
      </c>
    </row>
    <row r="1013" customHeight="1" spans="1:5">
      <c r="A1013" s="5">
        <v>1011</v>
      </c>
      <c r="B1013" s="5" t="s">
        <v>21</v>
      </c>
      <c r="C1013" s="5" t="str">
        <f>"陈小曼"</f>
        <v>陈小曼</v>
      </c>
      <c r="D1013" s="5" t="str">
        <f t="shared" si="43"/>
        <v>女</v>
      </c>
      <c r="E1013" s="5" t="s">
        <v>12</v>
      </c>
    </row>
    <row r="1014" customHeight="1" spans="1:5">
      <c r="A1014" s="5">
        <v>1012</v>
      </c>
      <c r="B1014" s="5" t="s">
        <v>21</v>
      </c>
      <c r="C1014" s="5" t="str">
        <f>"黄美玉"</f>
        <v>黄美玉</v>
      </c>
      <c r="D1014" s="5" t="str">
        <f t="shared" si="43"/>
        <v>女</v>
      </c>
      <c r="E1014" s="5" t="s">
        <v>12</v>
      </c>
    </row>
    <row r="1015" customHeight="1" spans="1:5">
      <c r="A1015" s="5">
        <v>1013</v>
      </c>
      <c r="B1015" s="5" t="s">
        <v>21</v>
      </c>
      <c r="C1015" s="5" t="str">
        <f>"翁雨薇"</f>
        <v>翁雨薇</v>
      </c>
      <c r="D1015" s="5" t="str">
        <f t="shared" si="43"/>
        <v>女</v>
      </c>
      <c r="E1015" s="5" t="s">
        <v>12</v>
      </c>
    </row>
    <row r="1016" customHeight="1" spans="1:5">
      <c r="A1016" s="5">
        <v>1014</v>
      </c>
      <c r="B1016" s="5" t="s">
        <v>21</v>
      </c>
      <c r="C1016" s="5" t="str">
        <f>"符瑞羽"</f>
        <v>符瑞羽</v>
      </c>
      <c r="D1016" s="5" t="str">
        <f t="shared" si="43"/>
        <v>女</v>
      </c>
      <c r="E1016" s="5" t="s">
        <v>12</v>
      </c>
    </row>
    <row r="1017" customHeight="1" spans="1:5">
      <c r="A1017" s="5">
        <v>1015</v>
      </c>
      <c r="B1017" s="5" t="s">
        <v>21</v>
      </c>
      <c r="C1017" s="5" t="str">
        <f>"黄立娇"</f>
        <v>黄立娇</v>
      </c>
      <c r="D1017" s="5" t="str">
        <f t="shared" si="43"/>
        <v>女</v>
      </c>
      <c r="E1017" s="5" t="s">
        <v>12</v>
      </c>
    </row>
    <row r="1018" customHeight="1" spans="1:5">
      <c r="A1018" s="5">
        <v>1016</v>
      </c>
      <c r="B1018" s="5" t="s">
        <v>21</v>
      </c>
      <c r="C1018" s="5" t="str">
        <f>"黄立娇"</f>
        <v>黄立娇</v>
      </c>
      <c r="D1018" s="5" t="str">
        <f t="shared" si="43"/>
        <v>女</v>
      </c>
      <c r="E1018" s="5" t="s">
        <v>12</v>
      </c>
    </row>
    <row r="1019" customHeight="1" spans="1:5">
      <c r="A1019" s="5">
        <v>1017</v>
      </c>
      <c r="B1019" s="5" t="s">
        <v>21</v>
      </c>
      <c r="C1019" s="5" t="str">
        <f>"蔡汝政"</f>
        <v>蔡汝政</v>
      </c>
      <c r="D1019" s="5" t="str">
        <f>"男"</f>
        <v>男</v>
      </c>
      <c r="E1019" s="5" t="s">
        <v>12</v>
      </c>
    </row>
    <row r="1020" customHeight="1" spans="1:5">
      <c r="A1020" s="5">
        <v>1018</v>
      </c>
      <c r="B1020" s="5" t="s">
        <v>21</v>
      </c>
      <c r="C1020" s="5" t="str">
        <f>"王小芳"</f>
        <v>王小芳</v>
      </c>
      <c r="D1020" s="5" t="str">
        <f>"女"</f>
        <v>女</v>
      </c>
      <c r="E1020" s="5" t="s">
        <v>12</v>
      </c>
    </row>
    <row r="1021" customHeight="1" spans="1:5">
      <c r="A1021" s="5">
        <v>1019</v>
      </c>
      <c r="B1021" s="5" t="s">
        <v>21</v>
      </c>
      <c r="C1021" s="5" t="str">
        <f>"李小凡"</f>
        <v>李小凡</v>
      </c>
      <c r="D1021" s="5" t="str">
        <f>"女"</f>
        <v>女</v>
      </c>
      <c r="E1021" s="5" t="s">
        <v>12</v>
      </c>
    </row>
    <row r="1022" customHeight="1" spans="1:5">
      <c r="A1022" s="5">
        <v>1020</v>
      </c>
      <c r="B1022" s="5" t="s">
        <v>21</v>
      </c>
      <c r="C1022" s="5" t="str">
        <f>"王雅游"</f>
        <v>王雅游</v>
      </c>
      <c r="D1022" s="5" t="str">
        <f>"女"</f>
        <v>女</v>
      </c>
      <c r="E1022" s="5" t="s">
        <v>12</v>
      </c>
    </row>
    <row r="1023" customHeight="1" spans="1:5">
      <c r="A1023" s="5">
        <v>1021</v>
      </c>
      <c r="B1023" s="5" t="s">
        <v>21</v>
      </c>
      <c r="C1023" s="5" t="str">
        <f>"陈丽芳"</f>
        <v>陈丽芳</v>
      </c>
      <c r="D1023" s="5" t="str">
        <f>"女"</f>
        <v>女</v>
      </c>
      <c r="E1023" s="5" t="s">
        <v>12</v>
      </c>
    </row>
    <row r="1024" customHeight="1" spans="1:5">
      <c r="A1024" s="5">
        <v>1022</v>
      </c>
      <c r="B1024" s="5" t="s">
        <v>21</v>
      </c>
      <c r="C1024" s="5" t="str">
        <f>"杨昌政"</f>
        <v>杨昌政</v>
      </c>
      <c r="D1024" s="5" t="str">
        <f>"男"</f>
        <v>男</v>
      </c>
      <c r="E1024" s="5" t="s">
        <v>12</v>
      </c>
    </row>
    <row r="1025" customHeight="1" spans="1:5">
      <c r="A1025" s="5">
        <v>1023</v>
      </c>
      <c r="B1025" s="5" t="s">
        <v>21</v>
      </c>
      <c r="C1025" s="5" t="str">
        <f>"符碚"</f>
        <v>符碚</v>
      </c>
      <c r="D1025" s="5" t="str">
        <f t="shared" ref="D1025:D1039" si="44">"女"</f>
        <v>女</v>
      </c>
      <c r="E1025" s="5" t="s">
        <v>12</v>
      </c>
    </row>
    <row r="1026" customHeight="1" spans="1:5">
      <c r="A1026" s="5">
        <v>1024</v>
      </c>
      <c r="B1026" s="5" t="s">
        <v>21</v>
      </c>
      <c r="C1026" s="5" t="str">
        <f>"黄秋义"</f>
        <v>黄秋义</v>
      </c>
      <c r="D1026" s="5" t="str">
        <f t="shared" si="44"/>
        <v>女</v>
      </c>
      <c r="E1026" s="5" t="s">
        <v>12</v>
      </c>
    </row>
    <row r="1027" customHeight="1" spans="1:5">
      <c r="A1027" s="5">
        <v>1025</v>
      </c>
      <c r="B1027" s="5" t="s">
        <v>21</v>
      </c>
      <c r="C1027" s="5" t="str">
        <f>"黄微"</f>
        <v>黄微</v>
      </c>
      <c r="D1027" s="5" t="str">
        <f t="shared" si="44"/>
        <v>女</v>
      </c>
      <c r="E1027" s="5" t="s">
        <v>12</v>
      </c>
    </row>
    <row r="1028" customHeight="1" spans="1:5">
      <c r="A1028" s="5">
        <v>1026</v>
      </c>
      <c r="B1028" s="5" t="s">
        <v>21</v>
      </c>
      <c r="C1028" s="5" t="str">
        <f>"王晓敏"</f>
        <v>王晓敏</v>
      </c>
      <c r="D1028" s="5" t="str">
        <f t="shared" si="44"/>
        <v>女</v>
      </c>
      <c r="E1028" s="5" t="s">
        <v>12</v>
      </c>
    </row>
    <row r="1029" customHeight="1" spans="1:5">
      <c r="A1029" s="5">
        <v>1027</v>
      </c>
      <c r="B1029" s="5" t="s">
        <v>21</v>
      </c>
      <c r="C1029" s="5" t="str">
        <f>"陈秋谷"</f>
        <v>陈秋谷</v>
      </c>
      <c r="D1029" s="5" t="str">
        <f t="shared" si="44"/>
        <v>女</v>
      </c>
      <c r="E1029" s="5" t="s">
        <v>12</v>
      </c>
    </row>
    <row r="1030" customHeight="1" spans="1:5">
      <c r="A1030" s="5">
        <v>1028</v>
      </c>
      <c r="B1030" s="5" t="s">
        <v>21</v>
      </c>
      <c r="C1030" s="5" t="str">
        <f>"文美方"</f>
        <v>文美方</v>
      </c>
      <c r="D1030" s="5" t="str">
        <f t="shared" si="44"/>
        <v>女</v>
      </c>
      <c r="E1030" s="5" t="s">
        <v>12</v>
      </c>
    </row>
    <row r="1031" customHeight="1" spans="1:5">
      <c r="A1031" s="5">
        <v>1029</v>
      </c>
      <c r="B1031" s="5" t="s">
        <v>21</v>
      </c>
      <c r="C1031" s="5" t="str">
        <f>"李卫萍"</f>
        <v>李卫萍</v>
      </c>
      <c r="D1031" s="5" t="str">
        <f t="shared" si="44"/>
        <v>女</v>
      </c>
      <c r="E1031" s="5" t="s">
        <v>12</v>
      </c>
    </row>
    <row r="1032" customHeight="1" spans="1:5">
      <c r="A1032" s="5">
        <v>1030</v>
      </c>
      <c r="B1032" s="5" t="s">
        <v>21</v>
      </c>
      <c r="C1032" s="5" t="str">
        <f>"陈木娇"</f>
        <v>陈木娇</v>
      </c>
      <c r="D1032" s="5" t="str">
        <f t="shared" si="44"/>
        <v>女</v>
      </c>
      <c r="E1032" s="5" t="s">
        <v>12</v>
      </c>
    </row>
    <row r="1033" customHeight="1" spans="1:5">
      <c r="A1033" s="5">
        <v>1031</v>
      </c>
      <c r="B1033" s="5" t="s">
        <v>21</v>
      </c>
      <c r="C1033" s="5" t="str">
        <f>"王香梅"</f>
        <v>王香梅</v>
      </c>
      <c r="D1033" s="5" t="str">
        <f t="shared" si="44"/>
        <v>女</v>
      </c>
      <c r="E1033" s="5" t="s">
        <v>12</v>
      </c>
    </row>
    <row r="1034" customHeight="1" spans="1:5">
      <c r="A1034" s="5">
        <v>1032</v>
      </c>
      <c r="B1034" s="5" t="s">
        <v>21</v>
      </c>
      <c r="C1034" s="5" t="str">
        <f>"郑远霞"</f>
        <v>郑远霞</v>
      </c>
      <c r="D1034" s="5" t="str">
        <f t="shared" si="44"/>
        <v>女</v>
      </c>
      <c r="E1034" s="5" t="s">
        <v>12</v>
      </c>
    </row>
    <row r="1035" customHeight="1" spans="1:5">
      <c r="A1035" s="5">
        <v>1033</v>
      </c>
      <c r="B1035" s="5" t="s">
        <v>21</v>
      </c>
      <c r="C1035" s="5" t="str">
        <f>"宋丽娜"</f>
        <v>宋丽娜</v>
      </c>
      <c r="D1035" s="5" t="str">
        <f t="shared" si="44"/>
        <v>女</v>
      </c>
      <c r="E1035" s="5" t="s">
        <v>12</v>
      </c>
    </row>
    <row r="1036" customHeight="1" spans="1:5">
      <c r="A1036" s="5">
        <v>1034</v>
      </c>
      <c r="B1036" s="5" t="s">
        <v>21</v>
      </c>
      <c r="C1036" s="5" t="str">
        <f>"罗少婷"</f>
        <v>罗少婷</v>
      </c>
      <c r="D1036" s="5" t="str">
        <f t="shared" si="44"/>
        <v>女</v>
      </c>
      <c r="E1036" s="5" t="s">
        <v>12</v>
      </c>
    </row>
    <row r="1037" customHeight="1" spans="1:5">
      <c r="A1037" s="5">
        <v>1035</v>
      </c>
      <c r="B1037" s="5" t="s">
        <v>21</v>
      </c>
      <c r="C1037" s="5" t="str">
        <f>"赵思英"</f>
        <v>赵思英</v>
      </c>
      <c r="D1037" s="5" t="str">
        <f t="shared" si="44"/>
        <v>女</v>
      </c>
      <c r="E1037" s="5" t="s">
        <v>12</v>
      </c>
    </row>
    <row r="1038" customHeight="1" spans="1:5">
      <c r="A1038" s="5">
        <v>1036</v>
      </c>
      <c r="B1038" s="5" t="s">
        <v>21</v>
      </c>
      <c r="C1038" s="5" t="str">
        <f>"陈汉翠"</f>
        <v>陈汉翠</v>
      </c>
      <c r="D1038" s="5" t="str">
        <f t="shared" si="44"/>
        <v>女</v>
      </c>
      <c r="E1038" s="5" t="s">
        <v>12</v>
      </c>
    </row>
    <row r="1039" customHeight="1" spans="1:5">
      <c r="A1039" s="5">
        <v>1037</v>
      </c>
      <c r="B1039" s="5" t="s">
        <v>21</v>
      </c>
      <c r="C1039" s="5" t="str">
        <f>"羊美转"</f>
        <v>羊美转</v>
      </c>
      <c r="D1039" s="5" t="str">
        <f t="shared" si="44"/>
        <v>女</v>
      </c>
      <c r="E1039" s="5" t="s">
        <v>12</v>
      </c>
    </row>
    <row r="1040" customHeight="1" spans="1:5">
      <c r="A1040" s="5">
        <v>1038</v>
      </c>
      <c r="B1040" s="5" t="s">
        <v>21</v>
      </c>
      <c r="C1040" s="5" t="str">
        <f>"伍理权"</f>
        <v>伍理权</v>
      </c>
      <c r="D1040" s="5" t="str">
        <f>"男"</f>
        <v>男</v>
      </c>
      <c r="E1040" s="5" t="s">
        <v>12</v>
      </c>
    </row>
    <row r="1041" customHeight="1" spans="1:5">
      <c r="A1041" s="5">
        <v>1039</v>
      </c>
      <c r="B1041" s="5" t="s">
        <v>21</v>
      </c>
      <c r="C1041" s="5" t="str">
        <f>"钟婉慧"</f>
        <v>钟婉慧</v>
      </c>
      <c r="D1041" s="5" t="str">
        <f>"女"</f>
        <v>女</v>
      </c>
      <c r="E1041" s="5" t="s">
        <v>12</v>
      </c>
    </row>
    <row r="1042" customHeight="1" spans="1:5">
      <c r="A1042" s="5">
        <v>1040</v>
      </c>
      <c r="B1042" s="5" t="s">
        <v>21</v>
      </c>
      <c r="C1042" s="5" t="str">
        <f>"冯照艳"</f>
        <v>冯照艳</v>
      </c>
      <c r="D1042" s="5" t="str">
        <f>"女"</f>
        <v>女</v>
      </c>
      <c r="E1042" s="5" t="s">
        <v>12</v>
      </c>
    </row>
    <row r="1043" customHeight="1" spans="1:5">
      <c r="A1043" s="5">
        <v>1041</v>
      </c>
      <c r="B1043" s="5" t="s">
        <v>21</v>
      </c>
      <c r="C1043" s="5" t="str">
        <f>"黄少梅"</f>
        <v>黄少梅</v>
      </c>
      <c r="D1043" s="5" t="str">
        <f>"女"</f>
        <v>女</v>
      </c>
      <c r="E1043" s="5" t="s">
        <v>12</v>
      </c>
    </row>
    <row r="1044" customHeight="1" spans="1:5">
      <c r="A1044" s="5">
        <v>1042</v>
      </c>
      <c r="B1044" s="5" t="s">
        <v>21</v>
      </c>
      <c r="C1044" s="5" t="str">
        <f>"冯迅"</f>
        <v>冯迅</v>
      </c>
      <c r="D1044" s="5" t="str">
        <f>"女"</f>
        <v>女</v>
      </c>
      <c r="E1044" s="5" t="s">
        <v>12</v>
      </c>
    </row>
    <row r="1045" customHeight="1" spans="1:5">
      <c r="A1045" s="5">
        <v>1043</v>
      </c>
      <c r="B1045" s="5" t="s">
        <v>21</v>
      </c>
      <c r="C1045" s="5" t="str">
        <f>"符冬琴"</f>
        <v>符冬琴</v>
      </c>
      <c r="D1045" s="5" t="str">
        <f>"女"</f>
        <v>女</v>
      </c>
      <c r="E1045" s="5" t="s">
        <v>12</v>
      </c>
    </row>
    <row r="1046" customHeight="1" spans="1:5">
      <c r="A1046" s="5">
        <v>1044</v>
      </c>
      <c r="B1046" s="5" t="s">
        <v>21</v>
      </c>
      <c r="C1046" s="5" t="str">
        <f>"陈萌森"</f>
        <v>陈萌森</v>
      </c>
      <c r="D1046" s="5" t="str">
        <f>"男"</f>
        <v>男</v>
      </c>
      <c r="E1046" s="5" t="s">
        <v>12</v>
      </c>
    </row>
    <row r="1047" customHeight="1" spans="1:5">
      <c r="A1047" s="5">
        <v>1045</v>
      </c>
      <c r="B1047" s="5" t="s">
        <v>21</v>
      </c>
      <c r="C1047" s="5" t="str">
        <f>"羊带红"</f>
        <v>羊带红</v>
      </c>
      <c r="D1047" s="5" t="str">
        <f>"女"</f>
        <v>女</v>
      </c>
      <c r="E1047" s="5" t="s">
        <v>12</v>
      </c>
    </row>
    <row r="1048" customHeight="1" spans="1:5">
      <c r="A1048" s="5">
        <v>1046</v>
      </c>
      <c r="B1048" s="5" t="s">
        <v>21</v>
      </c>
      <c r="C1048" s="5" t="str">
        <f>"王明连"</f>
        <v>王明连</v>
      </c>
      <c r="D1048" s="5" t="str">
        <f>"女"</f>
        <v>女</v>
      </c>
      <c r="E1048" s="5" t="s">
        <v>12</v>
      </c>
    </row>
    <row r="1049" customHeight="1" spans="1:5">
      <c r="A1049" s="5">
        <v>1047</v>
      </c>
      <c r="B1049" s="5" t="s">
        <v>21</v>
      </c>
      <c r="C1049" s="5" t="str">
        <f>"吴钟龙"</f>
        <v>吴钟龙</v>
      </c>
      <c r="D1049" s="5" t="str">
        <f>"男"</f>
        <v>男</v>
      </c>
      <c r="E1049" s="5" t="s">
        <v>12</v>
      </c>
    </row>
    <row r="1050" customHeight="1" spans="1:5">
      <c r="A1050" s="5">
        <v>1048</v>
      </c>
      <c r="B1050" s="5" t="s">
        <v>21</v>
      </c>
      <c r="C1050" s="5" t="str">
        <f>"王圣顺"</f>
        <v>王圣顺</v>
      </c>
      <c r="D1050" s="5" t="str">
        <f>"男"</f>
        <v>男</v>
      </c>
      <c r="E1050" s="5" t="s">
        <v>12</v>
      </c>
    </row>
    <row r="1051" customHeight="1" spans="1:5">
      <c r="A1051" s="5">
        <v>1049</v>
      </c>
      <c r="B1051" s="5" t="s">
        <v>21</v>
      </c>
      <c r="C1051" s="5" t="str">
        <f>"符妹弟"</f>
        <v>符妹弟</v>
      </c>
      <c r="D1051" s="5" t="str">
        <f>"女"</f>
        <v>女</v>
      </c>
      <c r="E1051" s="5" t="s">
        <v>12</v>
      </c>
    </row>
    <row r="1052" customHeight="1" spans="1:5">
      <c r="A1052" s="5">
        <v>1050</v>
      </c>
      <c r="B1052" s="5" t="s">
        <v>21</v>
      </c>
      <c r="C1052" s="5" t="str">
        <f>"蔡亲梅"</f>
        <v>蔡亲梅</v>
      </c>
      <c r="D1052" s="5" t="str">
        <f>"女"</f>
        <v>女</v>
      </c>
      <c r="E1052" s="5" t="s">
        <v>12</v>
      </c>
    </row>
    <row r="1053" customHeight="1" spans="1:5">
      <c r="A1053" s="5">
        <v>1051</v>
      </c>
      <c r="B1053" s="5" t="s">
        <v>21</v>
      </c>
      <c r="C1053" s="5" t="str">
        <f>"钟惠"</f>
        <v>钟惠</v>
      </c>
      <c r="D1053" s="5" t="str">
        <f>"女"</f>
        <v>女</v>
      </c>
      <c r="E1053" s="5" t="s">
        <v>12</v>
      </c>
    </row>
    <row r="1054" customHeight="1" spans="1:5">
      <c r="A1054" s="5">
        <v>1052</v>
      </c>
      <c r="B1054" s="5" t="s">
        <v>21</v>
      </c>
      <c r="C1054" s="5" t="str">
        <f>"姜旭阳"</f>
        <v>姜旭阳</v>
      </c>
      <c r="D1054" s="5" t="str">
        <f>"男"</f>
        <v>男</v>
      </c>
      <c r="E1054" s="5" t="s">
        <v>12</v>
      </c>
    </row>
    <row r="1055" customHeight="1" spans="1:5">
      <c r="A1055" s="5">
        <v>1053</v>
      </c>
      <c r="B1055" s="5" t="s">
        <v>21</v>
      </c>
      <c r="C1055" s="5" t="str">
        <f>"林丹"</f>
        <v>林丹</v>
      </c>
      <c r="D1055" s="5" t="str">
        <f t="shared" ref="D1055:D1082" si="45">"女"</f>
        <v>女</v>
      </c>
      <c r="E1055" s="5" t="s">
        <v>12</v>
      </c>
    </row>
    <row r="1056" customHeight="1" spans="1:5">
      <c r="A1056" s="5">
        <v>1054</v>
      </c>
      <c r="B1056" s="5" t="s">
        <v>21</v>
      </c>
      <c r="C1056" s="5" t="str">
        <f>"李叶梅"</f>
        <v>李叶梅</v>
      </c>
      <c r="D1056" s="5" t="str">
        <f t="shared" si="45"/>
        <v>女</v>
      </c>
      <c r="E1056" s="5" t="s">
        <v>12</v>
      </c>
    </row>
    <row r="1057" customHeight="1" spans="1:5">
      <c r="A1057" s="5">
        <v>1055</v>
      </c>
      <c r="B1057" s="5" t="s">
        <v>21</v>
      </c>
      <c r="C1057" s="5" t="str">
        <f>"王小漫"</f>
        <v>王小漫</v>
      </c>
      <c r="D1057" s="5" t="str">
        <f t="shared" si="45"/>
        <v>女</v>
      </c>
      <c r="E1057" s="5" t="s">
        <v>12</v>
      </c>
    </row>
    <row r="1058" customHeight="1" spans="1:5">
      <c r="A1058" s="5">
        <v>1056</v>
      </c>
      <c r="B1058" s="5" t="s">
        <v>21</v>
      </c>
      <c r="C1058" s="5" t="str">
        <f>"万林霞"</f>
        <v>万林霞</v>
      </c>
      <c r="D1058" s="5" t="str">
        <f t="shared" si="45"/>
        <v>女</v>
      </c>
      <c r="E1058" s="5" t="s">
        <v>12</v>
      </c>
    </row>
    <row r="1059" customHeight="1" spans="1:5">
      <c r="A1059" s="5">
        <v>1057</v>
      </c>
      <c r="B1059" s="5" t="s">
        <v>22</v>
      </c>
      <c r="C1059" s="5" t="str">
        <f>"李泓蓉"</f>
        <v>李泓蓉</v>
      </c>
      <c r="D1059" s="5" t="str">
        <f t="shared" si="45"/>
        <v>女</v>
      </c>
      <c r="E1059" s="5" t="s">
        <v>12</v>
      </c>
    </row>
    <row r="1060" customHeight="1" spans="1:5">
      <c r="A1060" s="5">
        <v>1058</v>
      </c>
      <c r="B1060" s="5" t="s">
        <v>22</v>
      </c>
      <c r="C1060" s="5" t="str">
        <f>"郭雅"</f>
        <v>郭雅</v>
      </c>
      <c r="D1060" s="5" t="str">
        <f t="shared" si="45"/>
        <v>女</v>
      </c>
      <c r="E1060" s="5" t="s">
        <v>12</v>
      </c>
    </row>
    <row r="1061" customHeight="1" spans="1:5">
      <c r="A1061" s="5">
        <v>1059</v>
      </c>
      <c r="B1061" s="5" t="s">
        <v>22</v>
      </c>
      <c r="C1061" s="5" t="str">
        <f>"符梅燕"</f>
        <v>符梅燕</v>
      </c>
      <c r="D1061" s="5" t="str">
        <f t="shared" si="45"/>
        <v>女</v>
      </c>
      <c r="E1061" s="5" t="s">
        <v>12</v>
      </c>
    </row>
    <row r="1062" customHeight="1" spans="1:5">
      <c r="A1062" s="5">
        <v>1060</v>
      </c>
      <c r="B1062" s="5" t="s">
        <v>22</v>
      </c>
      <c r="C1062" s="5" t="str">
        <f>"王小芳"</f>
        <v>王小芳</v>
      </c>
      <c r="D1062" s="5" t="str">
        <f t="shared" si="45"/>
        <v>女</v>
      </c>
      <c r="E1062" s="5" t="s">
        <v>12</v>
      </c>
    </row>
    <row r="1063" customHeight="1" spans="1:5">
      <c r="A1063" s="5">
        <v>1061</v>
      </c>
      <c r="B1063" s="5" t="s">
        <v>22</v>
      </c>
      <c r="C1063" s="5" t="str">
        <f>"王培雨"</f>
        <v>王培雨</v>
      </c>
      <c r="D1063" s="5" t="str">
        <f t="shared" si="45"/>
        <v>女</v>
      </c>
      <c r="E1063" s="5" t="s">
        <v>12</v>
      </c>
    </row>
    <row r="1064" customHeight="1" spans="1:5">
      <c r="A1064" s="5">
        <v>1062</v>
      </c>
      <c r="B1064" s="5" t="s">
        <v>22</v>
      </c>
      <c r="C1064" s="5" t="str">
        <f>"陈琳"</f>
        <v>陈琳</v>
      </c>
      <c r="D1064" s="5" t="str">
        <f t="shared" si="45"/>
        <v>女</v>
      </c>
      <c r="E1064" s="5" t="s">
        <v>12</v>
      </c>
    </row>
    <row r="1065" customHeight="1" spans="1:5">
      <c r="A1065" s="5">
        <v>1063</v>
      </c>
      <c r="B1065" s="5" t="s">
        <v>22</v>
      </c>
      <c r="C1065" s="5" t="str">
        <f>"孙亚娴"</f>
        <v>孙亚娴</v>
      </c>
      <c r="D1065" s="5" t="str">
        <f t="shared" si="45"/>
        <v>女</v>
      </c>
      <c r="E1065" s="5" t="s">
        <v>12</v>
      </c>
    </row>
    <row r="1066" customHeight="1" spans="1:5">
      <c r="A1066" s="5">
        <v>1064</v>
      </c>
      <c r="B1066" s="5" t="s">
        <v>22</v>
      </c>
      <c r="C1066" s="5" t="str">
        <f>"陈尼"</f>
        <v>陈尼</v>
      </c>
      <c r="D1066" s="5" t="str">
        <f t="shared" si="45"/>
        <v>女</v>
      </c>
      <c r="E1066" s="5" t="s">
        <v>12</v>
      </c>
    </row>
    <row r="1067" customHeight="1" spans="1:5">
      <c r="A1067" s="5">
        <v>1065</v>
      </c>
      <c r="B1067" s="5" t="s">
        <v>22</v>
      </c>
      <c r="C1067" s="5" t="str">
        <f>"周晓蝶"</f>
        <v>周晓蝶</v>
      </c>
      <c r="D1067" s="5" t="str">
        <f t="shared" si="45"/>
        <v>女</v>
      </c>
      <c r="E1067" s="5" t="s">
        <v>12</v>
      </c>
    </row>
    <row r="1068" customHeight="1" spans="1:5">
      <c r="A1068" s="5">
        <v>1066</v>
      </c>
      <c r="B1068" s="5" t="s">
        <v>22</v>
      </c>
      <c r="C1068" s="5" t="str">
        <f>"刘青霞"</f>
        <v>刘青霞</v>
      </c>
      <c r="D1068" s="5" t="str">
        <f t="shared" si="45"/>
        <v>女</v>
      </c>
      <c r="E1068" s="5" t="s">
        <v>12</v>
      </c>
    </row>
    <row r="1069" customHeight="1" spans="1:5">
      <c r="A1069" s="5">
        <v>1067</v>
      </c>
      <c r="B1069" s="5" t="s">
        <v>22</v>
      </c>
      <c r="C1069" s="5" t="str">
        <f>"钟荣娜"</f>
        <v>钟荣娜</v>
      </c>
      <c r="D1069" s="5" t="str">
        <f t="shared" si="45"/>
        <v>女</v>
      </c>
      <c r="E1069" s="5" t="s">
        <v>12</v>
      </c>
    </row>
    <row r="1070" customHeight="1" spans="1:5">
      <c r="A1070" s="5">
        <v>1068</v>
      </c>
      <c r="B1070" s="5" t="s">
        <v>22</v>
      </c>
      <c r="C1070" s="5" t="str">
        <f>"陈小芳"</f>
        <v>陈小芳</v>
      </c>
      <c r="D1070" s="5" t="str">
        <f t="shared" si="45"/>
        <v>女</v>
      </c>
      <c r="E1070" s="5" t="s">
        <v>12</v>
      </c>
    </row>
    <row r="1071" customHeight="1" spans="1:5">
      <c r="A1071" s="5">
        <v>1069</v>
      </c>
      <c r="B1071" s="5" t="s">
        <v>22</v>
      </c>
      <c r="C1071" s="5" t="str">
        <f>"吴菊妍"</f>
        <v>吴菊妍</v>
      </c>
      <c r="D1071" s="5" t="str">
        <f t="shared" si="45"/>
        <v>女</v>
      </c>
      <c r="E1071" s="5" t="s">
        <v>12</v>
      </c>
    </row>
    <row r="1072" customHeight="1" spans="1:5">
      <c r="A1072" s="5">
        <v>1070</v>
      </c>
      <c r="B1072" s="5" t="s">
        <v>22</v>
      </c>
      <c r="C1072" s="5" t="str">
        <f>"陈疏石"</f>
        <v>陈疏石</v>
      </c>
      <c r="D1072" s="5" t="str">
        <f t="shared" si="45"/>
        <v>女</v>
      </c>
      <c r="E1072" s="5" t="s">
        <v>12</v>
      </c>
    </row>
    <row r="1073" customHeight="1" spans="1:5">
      <c r="A1073" s="5">
        <v>1071</v>
      </c>
      <c r="B1073" s="5" t="s">
        <v>22</v>
      </c>
      <c r="C1073" s="5" t="str">
        <f>"符亚超"</f>
        <v>符亚超</v>
      </c>
      <c r="D1073" s="5" t="str">
        <f t="shared" si="45"/>
        <v>女</v>
      </c>
      <c r="E1073" s="5" t="s">
        <v>12</v>
      </c>
    </row>
    <row r="1074" customHeight="1" spans="1:5">
      <c r="A1074" s="5">
        <v>1072</v>
      </c>
      <c r="B1074" s="5" t="s">
        <v>22</v>
      </c>
      <c r="C1074" s="5" t="str">
        <f>"马丁赫懿"</f>
        <v>马丁赫懿</v>
      </c>
      <c r="D1074" s="5" t="str">
        <f t="shared" si="45"/>
        <v>女</v>
      </c>
      <c r="E1074" s="5" t="s">
        <v>12</v>
      </c>
    </row>
    <row r="1075" customHeight="1" spans="1:5">
      <c r="A1075" s="5">
        <v>1073</v>
      </c>
      <c r="B1075" s="5" t="s">
        <v>22</v>
      </c>
      <c r="C1075" s="5" t="str">
        <f>"王媛"</f>
        <v>王媛</v>
      </c>
      <c r="D1075" s="5" t="str">
        <f t="shared" si="45"/>
        <v>女</v>
      </c>
      <c r="E1075" s="5" t="s">
        <v>12</v>
      </c>
    </row>
    <row r="1076" customHeight="1" spans="1:5">
      <c r="A1076" s="5">
        <v>1074</v>
      </c>
      <c r="B1076" s="5" t="s">
        <v>22</v>
      </c>
      <c r="C1076" s="5" t="str">
        <f>"王秋玲"</f>
        <v>王秋玲</v>
      </c>
      <c r="D1076" s="5" t="str">
        <f t="shared" si="45"/>
        <v>女</v>
      </c>
      <c r="E1076" s="5" t="s">
        <v>12</v>
      </c>
    </row>
    <row r="1077" customHeight="1" spans="1:5">
      <c r="A1077" s="5">
        <v>1075</v>
      </c>
      <c r="B1077" s="5" t="s">
        <v>22</v>
      </c>
      <c r="C1077" s="5" t="str">
        <f>"吴雪"</f>
        <v>吴雪</v>
      </c>
      <c r="D1077" s="5" t="str">
        <f t="shared" si="45"/>
        <v>女</v>
      </c>
      <c r="E1077" s="5" t="s">
        <v>12</v>
      </c>
    </row>
    <row r="1078" customHeight="1" spans="1:5">
      <c r="A1078" s="5">
        <v>1076</v>
      </c>
      <c r="B1078" s="5" t="s">
        <v>22</v>
      </c>
      <c r="C1078" s="5" t="str">
        <f>"李小晶"</f>
        <v>李小晶</v>
      </c>
      <c r="D1078" s="5" t="str">
        <f t="shared" si="45"/>
        <v>女</v>
      </c>
      <c r="E1078" s="5" t="s">
        <v>12</v>
      </c>
    </row>
    <row r="1079" customHeight="1" spans="1:5">
      <c r="A1079" s="5">
        <v>1077</v>
      </c>
      <c r="B1079" s="5" t="s">
        <v>22</v>
      </c>
      <c r="C1079" s="5" t="str">
        <f>"温莉"</f>
        <v>温莉</v>
      </c>
      <c r="D1079" s="5" t="str">
        <f t="shared" si="45"/>
        <v>女</v>
      </c>
      <c r="E1079" s="5" t="s">
        <v>12</v>
      </c>
    </row>
    <row r="1080" customHeight="1" spans="1:5">
      <c r="A1080" s="5">
        <v>1078</v>
      </c>
      <c r="B1080" s="5" t="s">
        <v>22</v>
      </c>
      <c r="C1080" s="5" t="str">
        <f>"黎慧怡"</f>
        <v>黎慧怡</v>
      </c>
      <c r="D1080" s="5" t="str">
        <f t="shared" si="45"/>
        <v>女</v>
      </c>
      <c r="E1080" s="5" t="s">
        <v>12</v>
      </c>
    </row>
    <row r="1081" customHeight="1" spans="1:5">
      <c r="A1081" s="5">
        <v>1079</v>
      </c>
      <c r="B1081" s="5" t="s">
        <v>22</v>
      </c>
      <c r="C1081" s="5" t="str">
        <f>"何金花"</f>
        <v>何金花</v>
      </c>
      <c r="D1081" s="5" t="str">
        <f t="shared" si="45"/>
        <v>女</v>
      </c>
      <c r="E1081" s="5" t="s">
        <v>12</v>
      </c>
    </row>
    <row r="1082" customHeight="1" spans="1:5">
      <c r="A1082" s="5">
        <v>1080</v>
      </c>
      <c r="B1082" s="5" t="s">
        <v>22</v>
      </c>
      <c r="C1082" s="5" t="str">
        <f>"孙桂萍"</f>
        <v>孙桂萍</v>
      </c>
      <c r="D1082" s="5" t="str">
        <f t="shared" si="45"/>
        <v>女</v>
      </c>
      <c r="E1082" s="5" t="s">
        <v>12</v>
      </c>
    </row>
    <row r="1083" customHeight="1" spans="1:5">
      <c r="A1083" s="5">
        <v>1081</v>
      </c>
      <c r="B1083" s="5" t="s">
        <v>22</v>
      </c>
      <c r="C1083" s="5" t="str">
        <f>"莫家阳"</f>
        <v>莫家阳</v>
      </c>
      <c r="D1083" s="5" t="str">
        <f>"男"</f>
        <v>男</v>
      </c>
      <c r="E1083" s="5" t="s">
        <v>12</v>
      </c>
    </row>
    <row r="1084" customHeight="1" spans="1:5">
      <c r="A1084" s="5">
        <v>1082</v>
      </c>
      <c r="B1084" s="5" t="s">
        <v>22</v>
      </c>
      <c r="C1084" s="5" t="str">
        <f>"羊彩梦"</f>
        <v>羊彩梦</v>
      </c>
      <c r="D1084" s="5" t="str">
        <f>"女"</f>
        <v>女</v>
      </c>
      <c r="E1084" s="5" t="s">
        <v>12</v>
      </c>
    </row>
    <row r="1085" customHeight="1" spans="1:5">
      <c r="A1085" s="5">
        <v>1083</v>
      </c>
      <c r="B1085" s="5" t="s">
        <v>22</v>
      </c>
      <c r="C1085" s="5" t="str">
        <f>"焦雷"</f>
        <v>焦雷</v>
      </c>
      <c r="D1085" s="5" t="str">
        <f>"男"</f>
        <v>男</v>
      </c>
      <c r="E1085" s="5" t="s">
        <v>12</v>
      </c>
    </row>
    <row r="1086" customHeight="1" spans="1:5">
      <c r="A1086" s="5">
        <v>1084</v>
      </c>
      <c r="B1086" s="5" t="s">
        <v>22</v>
      </c>
      <c r="C1086" s="5" t="str">
        <f>"胡雅诗"</f>
        <v>胡雅诗</v>
      </c>
      <c r="D1086" s="5" t="str">
        <f t="shared" ref="D1086:D1093" si="46">"女"</f>
        <v>女</v>
      </c>
      <c r="E1086" s="5" t="s">
        <v>12</v>
      </c>
    </row>
    <row r="1087" customHeight="1" spans="1:5">
      <c r="A1087" s="5">
        <v>1085</v>
      </c>
      <c r="B1087" s="5" t="s">
        <v>22</v>
      </c>
      <c r="C1087" s="5" t="str">
        <f>"黄扬恋"</f>
        <v>黄扬恋</v>
      </c>
      <c r="D1087" s="5" t="str">
        <f t="shared" si="46"/>
        <v>女</v>
      </c>
      <c r="E1087" s="5" t="s">
        <v>12</v>
      </c>
    </row>
    <row r="1088" customHeight="1" spans="1:5">
      <c r="A1088" s="5">
        <v>1086</v>
      </c>
      <c r="B1088" s="5" t="s">
        <v>22</v>
      </c>
      <c r="C1088" s="5" t="str">
        <f>"莫桂姬"</f>
        <v>莫桂姬</v>
      </c>
      <c r="D1088" s="5" t="str">
        <f t="shared" si="46"/>
        <v>女</v>
      </c>
      <c r="E1088" s="5" t="s">
        <v>12</v>
      </c>
    </row>
    <row r="1089" customHeight="1" spans="1:5">
      <c r="A1089" s="5">
        <v>1087</v>
      </c>
      <c r="B1089" s="5" t="s">
        <v>22</v>
      </c>
      <c r="C1089" s="5" t="str">
        <f>"吴梦思"</f>
        <v>吴梦思</v>
      </c>
      <c r="D1089" s="5" t="str">
        <f t="shared" si="46"/>
        <v>女</v>
      </c>
      <c r="E1089" s="5" t="s">
        <v>12</v>
      </c>
    </row>
    <row r="1090" customHeight="1" spans="1:5">
      <c r="A1090" s="5">
        <v>1088</v>
      </c>
      <c r="B1090" s="5" t="s">
        <v>22</v>
      </c>
      <c r="C1090" s="5" t="str">
        <f>"尹梦影"</f>
        <v>尹梦影</v>
      </c>
      <c r="D1090" s="5" t="str">
        <f t="shared" si="46"/>
        <v>女</v>
      </c>
      <c r="E1090" s="5" t="s">
        <v>12</v>
      </c>
    </row>
    <row r="1091" customHeight="1" spans="1:5">
      <c r="A1091" s="5">
        <v>1089</v>
      </c>
      <c r="B1091" s="5" t="s">
        <v>22</v>
      </c>
      <c r="C1091" s="5" t="str">
        <f>"陈坤莲"</f>
        <v>陈坤莲</v>
      </c>
      <c r="D1091" s="5" t="str">
        <f t="shared" si="46"/>
        <v>女</v>
      </c>
      <c r="E1091" s="5" t="s">
        <v>12</v>
      </c>
    </row>
    <row r="1092" customHeight="1" spans="1:5">
      <c r="A1092" s="5">
        <v>1090</v>
      </c>
      <c r="B1092" s="5" t="s">
        <v>22</v>
      </c>
      <c r="C1092" s="5" t="str">
        <f>"丁应兰"</f>
        <v>丁应兰</v>
      </c>
      <c r="D1092" s="5" t="str">
        <f t="shared" si="46"/>
        <v>女</v>
      </c>
      <c r="E1092" s="5" t="s">
        <v>12</v>
      </c>
    </row>
    <row r="1093" customHeight="1" spans="1:5">
      <c r="A1093" s="5">
        <v>1091</v>
      </c>
      <c r="B1093" s="5" t="s">
        <v>22</v>
      </c>
      <c r="C1093" s="5" t="str">
        <f>"符蕊"</f>
        <v>符蕊</v>
      </c>
      <c r="D1093" s="5" t="str">
        <f t="shared" si="46"/>
        <v>女</v>
      </c>
      <c r="E1093" s="5" t="s">
        <v>12</v>
      </c>
    </row>
    <row r="1094" customHeight="1" spans="1:5">
      <c r="A1094" s="5">
        <v>1092</v>
      </c>
      <c r="B1094" s="5" t="s">
        <v>22</v>
      </c>
      <c r="C1094" s="5" t="str">
        <f>"甘昌阳"</f>
        <v>甘昌阳</v>
      </c>
      <c r="D1094" s="5" t="str">
        <f>"男"</f>
        <v>男</v>
      </c>
      <c r="E1094" s="5" t="s">
        <v>12</v>
      </c>
    </row>
    <row r="1095" customHeight="1" spans="1:5">
      <c r="A1095" s="5">
        <v>1093</v>
      </c>
      <c r="B1095" s="5" t="s">
        <v>22</v>
      </c>
      <c r="C1095" s="5" t="str">
        <f>"李文丽"</f>
        <v>李文丽</v>
      </c>
      <c r="D1095" s="5" t="str">
        <f t="shared" ref="D1095:D1103" si="47">"女"</f>
        <v>女</v>
      </c>
      <c r="E1095" s="5" t="s">
        <v>12</v>
      </c>
    </row>
    <row r="1096" customHeight="1" spans="1:5">
      <c r="A1096" s="5">
        <v>1094</v>
      </c>
      <c r="B1096" s="5" t="s">
        <v>22</v>
      </c>
      <c r="C1096" s="5" t="str">
        <f>"薛鸿雁"</f>
        <v>薛鸿雁</v>
      </c>
      <c r="D1096" s="5" t="str">
        <f t="shared" si="47"/>
        <v>女</v>
      </c>
      <c r="E1096" s="5" t="s">
        <v>12</v>
      </c>
    </row>
    <row r="1097" customHeight="1" spans="1:5">
      <c r="A1097" s="5">
        <v>1095</v>
      </c>
      <c r="B1097" s="5" t="s">
        <v>22</v>
      </c>
      <c r="C1097" s="5" t="str">
        <f>"陈飞臻"</f>
        <v>陈飞臻</v>
      </c>
      <c r="D1097" s="5" t="str">
        <f t="shared" si="47"/>
        <v>女</v>
      </c>
      <c r="E1097" s="5" t="s">
        <v>12</v>
      </c>
    </row>
    <row r="1098" customHeight="1" spans="1:5">
      <c r="A1098" s="5">
        <v>1096</v>
      </c>
      <c r="B1098" s="5" t="s">
        <v>22</v>
      </c>
      <c r="C1098" s="5" t="str">
        <f>"李晓"</f>
        <v>李晓</v>
      </c>
      <c r="D1098" s="5" t="str">
        <f t="shared" si="47"/>
        <v>女</v>
      </c>
      <c r="E1098" s="5" t="s">
        <v>12</v>
      </c>
    </row>
    <row r="1099" customHeight="1" spans="1:5">
      <c r="A1099" s="5">
        <v>1097</v>
      </c>
      <c r="B1099" s="5" t="s">
        <v>22</v>
      </c>
      <c r="C1099" s="5" t="str">
        <f>"符梦影"</f>
        <v>符梦影</v>
      </c>
      <c r="D1099" s="5" t="str">
        <f t="shared" si="47"/>
        <v>女</v>
      </c>
      <c r="E1099" s="5" t="s">
        <v>12</v>
      </c>
    </row>
    <row r="1100" customHeight="1" spans="1:5">
      <c r="A1100" s="5">
        <v>1098</v>
      </c>
      <c r="B1100" s="5" t="s">
        <v>22</v>
      </c>
      <c r="C1100" s="5" t="str">
        <f>"许芳园"</f>
        <v>许芳园</v>
      </c>
      <c r="D1100" s="5" t="str">
        <f t="shared" si="47"/>
        <v>女</v>
      </c>
      <c r="E1100" s="5" t="s">
        <v>12</v>
      </c>
    </row>
    <row r="1101" customHeight="1" spans="1:5">
      <c r="A1101" s="5">
        <v>1099</v>
      </c>
      <c r="B1101" s="5" t="s">
        <v>22</v>
      </c>
      <c r="C1101" s="5" t="str">
        <f>"张赢天"</f>
        <v>张赢天</v>
      </c>
      <c r="D1101" s="5" t="str">
        <f t="shared" si="47"/>
        <v>女</v>
      </c>
      <c r="E1101" s="5" t="s">
        <v>12</v>
      </c>
    </row>
    <row r="1102" customHeight="1" spans="1:5">
      <c r="A1102" s="5">
        <v>1100</v>
      </c>
      <c r="B1102" s="5" t="s">
        <v>22</v>
      </c>
      <c r="C1102" s="5" t="str">
        <f>"王少葵"</f>
        <v>王少葵</v>
      </c>
      <c r="D1102" s="5" t="str">
        <f t="shared" si="47"/>
        <v>女</v>
      </c>
      <c r="E1102" s="5" t="s">
        <v>12</v>
      </c>
    </row>
    <row r="1103" customHeight="1" spans="1:5">
      <c r="A1103" s="5">
        <v>1101</v>
      </c>
      <c r="B1103" s="5" t="s">
        <v>22</v>
      </c>
      <c r="C1103" s="5" t="str">
        <f>"唐永琴"</f>
        <v>唐永琴</v>
      </c>
      <c r="D1103" s="5" t="str">
        <f t="shared" si="47"/>
        <v>女</v>
      </c>
      <c r="E1103" s="5" t="s">
        <v>12</v>
      </c>
    </row>
    <row r="1104" customHeight="1" spans="1:5">
      <c r="A1104" s="5">
        <v>1102</v>
      </c>
      <c r="B1104" s="5" t="s">
        <v>22</v>
      </c>
      <c r="C1104" s="5" t="str">
        <f>"王石"</f>
        <v>王石</v>
      </c>
      <c r="D1104" s="5" t="str">
        <f>"男"</f>
        <v>男</v>
      </c>
      <c r="E1104" s="5" t="s">
        <v>12</v>
      </c>
    </row>
    <row r="1105" customHeight="1" spans="1:5">
      <c r="A1105" s="5">
        <v>1103</v>
      </c>
      <c r="B1105" s="5" t="s">
        <v>22</v>
      </c>
      <c r="C1105" s="5" t="str">
        <f>"李莉芬"</f>
        <v>李莉芬</v>
      </c>
      <c r="D1105" s="5" t="str">
        <f t="shared" ref="D1105:D1115" si="48">"女"</f>
        <v>女</v>
      </c>
      <c r="E1105" s="5" t="s">
        <v>12</v>
      </c>
    </row>
    <row r="1106" customHeight="1" spans="1:5">
      <c r="A1106" s="5">
        <v>1104</v>
      </c>
      <c r="B1106" s="5" t="s">
        <v>22</v>
      </c>
      <c r="C1106" s="5" t="str">
        <f>"潘春洁"</f>
        <v>潘春洁</v>
      </c>
      <c r="D1106" s="5" t="str">
        <f t="shared" si="48"/>
        <v>女</v>
      </c>
      <c r="E1106" s="5" t="s">
        <v>12</v>
      </c>
    </row>
    <row r="1107" customHeight="1" spans="1:5">
      <c r="A1107" s="5">
        <v>1105</v>
      </c>
      <c r="B1107" s="5" t="s">
        <v>22</v>
      </c>
      <c r="C1107" s="5" t="str">
        <f>"张从瑜"</f>
        <v>张从瑜</v>
      </c>
      <c r="D1107" s="5" t="str">
        <f t="shared" si="48"/>
        <v>女</v>
      </c>
      <c r="E1107" s="5" t="s">
        <v>12</v>
      </c>
    </row>
    <row r="1108" customHeight="1" spans="1:5">
      <c r="A1108" s="5">
        <v>1106</v>
      </c>
      <c r="B1108" s="5" t="s">
        <v>22</v>
      </c>
      <c r="C1108" s="5" t="str">
        <f>"赵仙丽"</f>
        <v>赵仙丽</v>
      </c>
      <c r="D1108" s="5" t="str">
        <f t="shared" si="48"/>
        <v>女</v>
      </c>
      <c r="E1108" s="5" t="s">
        <v>12</v>
      </c>
    </row>
    <row r="1109" customHeight="1" spans="1:5">
      <c r="A1109" s="5">
        <v>1107</v>
      </c>
      <c r="B1109" s="5" t="s">
        <v>22</v>
      </c>
      <c r="C1109" s="5" t="str">
        <f>"陈凤妍"</f>
        <v>陈凤妍</v>
      </c>
      <c r="D1109" s="5" t="str">
        <f t="shared" si="48"/>
        <v>女</v>
      </c>
      <c r="E1109" s="5" t="s">
        <v>12</v>
      </c>
    </row>
    <row r="1110" customHeight="1" spans="1:5">
      <c r="A1110" s="5">
        <v>1108</v>
      </c>
      <c r="B1110" s="5" t="s">
        <v>22</v>
      </c>
      <c r="C1110" s="5" t="str">
        <f>"叶怡颖"</f>
        <v>叶怡颖</v>
      </c>
      <c r="D1110" s="5" t="str">
        <f t="shared" si="48"/>
        <v>女</v>
      </c>
      <c r="E1110" s="5" t="s">
        <v>12</v>
      </c>
    </row>
    <row r="1111" customHeight="1" spans="1:5">
      <c r="A1111" s="5">
        <v>1109</v>
      </c>
      <c r="B1111" s="5" t="s">
        <v>22</v>
      </c>
      <c r="C1111" s="5" t="str">
        <f>"文坤祝"</f>
        <v>文坤祝</v>
      </c>
      <c r="D1111" s="5" t="str">
        <f t="shared" si="48"/>
        <v>女</v>
      </c>
      <c r="E1111" s="5" t="s">
        <v>12</v>
      </c>
    </row>
    <row r="1112" customHeight="1" spans="1:5">
      <c r="A1112" s="5">
        <v>1110</v>
      </c>
      <c r="B1112" s="5" t="s">
        <v>22</v>
      </c>
      <c r="C1112" s="5" t="str">
        <f>"陈玉雪"</f>
        <v>陈玉雪</v>
      </c>
      <c r="D1112" s="5" t="str">
        <f t="shared" si="48"/>
        <v>女</v>
      </c>
      <c r="E1112" s="5" t="s">
        <v>12</v>
      </c>
    </row>
    <row r="1113" customHeight="1" spans="1:5">
      <c r="A1113" s="5">
        <v>1111</v>
      </c>
      <c r="B1113" s="5" t="s">
        <v>22</v>
      </c>
      <c r="C1113" s="5" t="str">
        <f>"冯若妃"</f>
        <v>冯若妃</v>
      </c>
      <c r="D1113" s="5" t="str">
        <f t="shared" si="48"/>
        <v>女</v>
      </c>
      <c r="E1113" s="5" t="s">
        <v>12</v>
      </c>
    </row>
    <row r="1114" customHeight="1" spans="1:5">
      <c r="A1114" s="5">
        <v>1112</v>
      </c>
      <c r="B1114" s="5" t="s">
        <v>22</v>
      </c>
      <c r="C1114" s="5" t="str">
        <f>"王婷婷"</f>
        <v>王婷婷</v>
      </c>
      <c r="D1114" s="5" t="str">
        <f t="shared" si="48"/>
        <v>女</v>
      </c>
      <c r="E1114" s="5" t="s">
        <v>12</v>
      </c>
    </row>
    <row r="1115" customHeight="1" spans="1:5">
      <c r="A1115" s="5">
        <v>1113</v>
      </c>
      <c r="B1115" s="5" t="s">
        <v>22</v>
      </c>
      <c r="C1115" s="5" t="str">
        <f>"王和香"</f>
        <v>王和香</v>
      </c>
      <c r="D1115" s="5" t="str">
        <f t="shared" si="48"/>
        <v>女</v>
      </c>
      <c r="E1115" s="5" t="s">
        <v>12</v>
      </c>
    </row>
    <row r="1116" customHeight="1" spans="1:5">
      <c r="A1116" s="5">
        <v>1114</v>
      </c>
      <c r="B1116" s="5" t="s">
        <v>22</v>
      </c>
      <c r="C1116" s="5" t="str">
        <f>"王亚明"</f>
        <v>王亚明</v>
      </c>
      <c r="D1116" s="5" t="str">
        <f>"男"</f>
        <v>男</v>
      </c>
      <c r="E1116" s="5" t="s">
        <v>12</v>
      </c>
    </row>
    <row r="1117" customHeight="1" spans="1:5">
      <c r="A1117" s="5">
        <v>1115</v>
      </c>
      <c r="B1117" s="5" t="s">
        <v>22</v>
      </c>
      <c r="C1117" s="5" t="str">
        <f>"孙荣莉"</f>
        <v>孙荣莉</v>
      </c>
      <c r="D1117" s="5" t="str">
        <f t="shared" ref="D1117:D1141" si="49">"女"</f>
        <v>女</v>
      </c>
      <c r="E1117" s="5" t="s">
        <v>12</v>
      </c>
    </row>
    <row r="1118" customHeight="1" spans="1:5">
      <c r="A1118" s="5">
        <v>1116</v>
      </c>
      <c r="B1118" s="5" t="s">
        <v>22</v>
      </c>
      <c r="C1118" s="5" t="str">
        <f>"陈旭"</f>
        <v>陈旭</v>
      </c>
      <c r="D1118" s="5" t="str">
        <f t="shared" si="49"/>
        <v>女</v>
      </c>
      <c r="E1118" s="5" t="s">
        <v>12</v>
      </c>
    </row>
    <row r="1119" customHeight="1" spans="1:5">
      <c r="A1119" s="5">
        <v>1117</v>
      </c>
      <c r="B1119" s="5" t="s">
        <v>22</v>
      </c>
      <c r="C1119" s="5" t="str">
        <f>"黄花瑞"</f>
        <v>黄花瑞</v>
      </c>
      <c r="D1119" s="5" t="str">
        <f t="shared" si="49"/>
        <v>女</v>
      </c>
      <c r="E1119" s="5" t="s">
        <v>12</v>
      </c>
    </row>
    <row r="1120" customHeight="1" spans="1:5">
      <c r="A1120" s="5">
        <v>1118</v>
      </c>
      <c r="B1120" s="5" t="s">
        <v>22</v>
      </c>
      <c r="C1120" s="5" t="str">
        <f>"陈小冰"</f>
        <v>陈小冰</v>
      </c>
      <c r="D1120" s="5" t="str">
        <f t="shared" si="49"/>
        <v>女</v>
      </c>
      <c r="E1120" s="5" t="s">
        <v>12</v>
      </c>
    </row>
    <row r="1121" customHeight="1" spans="1:5">
      <c r="A1121" s="5">
        <v>1119</v>
      </c>
      <c r="B1121" s="5" t="s">
        <v>22</v>
      </c>
      <c r="C1121" s="5" t="str">
        <f>"吴蔚燕"</f>
        <v>吴蔚燕</v>
      </c>
      <c r="D1121" s="5" t="str">
        <f t="shared" si="49"/>
        <v>女</v>
      </c>
      <c r="E1121" s="5" t="s">
        <v>12</v>
      </c>
    </row>
    <row r="1122" customHeight="1" spans="1:5">
      <c r="A1122" s="5">
        <v>1120</v>
      </c>
      <c r="B1122" s="5" t="s">
        <v>22</v>
      </c>
      <c r="C1122" s="5" t="str">
        <f>"陈俊伊"</f>
        <v>陈俊伊</v>
      </c>
      <c r="D1122" s="5" t="str">
        <f t="shared" si="49"/>
        <v>女</v>
      </c>
      <c r="E1122" s="5" t="s">
        <v>12</v>
      </c>
    </row>
    <row r="1123" customHeight="1" spans="1:5">
      <c r="A1123" s="5">
        <v>1121</v>
      </c>
      <c r="B1123" s="5" t="s">
        <v>22</v>
      </c>
      <c r="C1123" s="5" t="str">
        <f>"尹妃"</f>
        <v>尹妃</v>
      </c>
      <c r="D1123" s="5" t="str">
        <f t="shared" si="49"/>
        <v>女</v>
      </c>
      <c r="E1123" s="5" t="s">
        <v>12</v>
      </c>
    </row>
    <row r="1124" customHeight="1" spans="1:5">
      <c r="A1124" s="5">
        <v>1122</v>
      </c>
      <c r="B1124" s="5" t="s">
        <v>22</v>
      </c>
      <c r="C1124" s="5" t="str">
        <f>"黎宥兰"</f>
        <v>黎宥兰</v>
      </c>
      <c r="D1124" s="5" t="str">
        <f t="shared" si="49"/>
        <v>女</v>
      </c>
      <c r="E1124" s="5" t="s">
        <v>12</v>
      </c>
    </row>
    <row r="1125" customHeight="1" spans="1:5">
      <c r="A1125" s="5">
        <v>1123</v>
      </c>
      <c r="B1125" s="5" t="s">
        <v>22</v>
      </c>
      <c r="C1125" s="5" t="str">
        <f>"王燕娥"</f>
        <v>王燕娥</v>
      </c>
      <c r="D1125" s="5" t="str">
        <f t="shared" si="49"/>
        <v>女</v>
      </c>
      <c r="E1125" s="5" t="s">
        <v>12</v>
      </c>
    </row>
    <row r="1126" customHeight="1" spans="1:5">
      <c r="A1126" s="5">
        <v>1124</v>
      </c>
      <c r="B1126" s="5" t="s">
        <v>22</v>
      </c>
      <c r="C1126" s="5" t="str">
        <f>"符雪蓉"</f>
        <v>符雪蓉</v>
      </c>
      <c r="D1126" s="5" t="str">
        <f t="shared" si="49"/>
        <v>女</v>
      </c>
      <c r="E1126" s="5" t="s">
        <v>12</v>
      </c>
    </row>
    <row r="1127" customHeight="1" spans="1:5">
      <c r="A1127" s="5">
        <v>1125</v>
      </c>
      <c r="B1127" s="5" t="s">
        <v>22</v>
      </c>
      <c r="C1127" s="5" t="str">
        <f>"朱美妃"</f>
        <v>朱美妃</v>
      </c>
      <c r="D1127" s="5" t="str">
        <f t="shared" si="49"/>
        <v>女</v>
      </c>
      <c r="E1127" s="5" t="s">
        <v>12</v>
      </c>
    </row>
    <row r="1128" customHeight="1" spans="1:5">
      <c r="A1128" s="5">
        <v>1126</v>
      </c>
      <c r="B1128" s="5" t="s">
        <v>22</v>
      </c>
      <c r="C1128" s="5" t="str">
        <f>"苏刘青"</f>
        <v>苏刘青</v>
      </c>
      <c r="D1128" s="5" t="str">
        <f t="shared" si="49"/>
        <v>女</v>
      </c>
      <c r="E1128" s="5" t="s">
        <v>12</v>
      </c>
    </row>
    <row r="1129" customHeight="1" spans="1:5">
      <c r="A1129" s="5">
        <v>1127</v>
      </c>
      <c r="B1129" s="5" t="s">
        <v>22</v>
      </c>
      <c r="C1129" s="5" t="str">
        <f>"庞燕菊"</f>
        <v>庞燕菊</v>
      </c>
      <c r="D1129" s="5" t="str">
        <f t="shared" si="49"/>
        <v>女</v>
      </c>
      <c r="E1129" s="5" t="s">
        <v>12</v>
      </c>
    </row>
    <row r="1130" customHeight="1" spans="1:5">
      <c r="A1130" s="5">
        <v>1128</v>
      </c>
      <c r="B1130" s="5" t="s">
        <v>22</v>
      </c>
      <c r="C1130" s="5" t="str">
        <f>"云艳苗"</f>
        <v>云艳苗</v>
      </c>
      <c r="D1130" s="5" t="str">
        <f t="shared" si="49"/>
        <v>女</v>
      </c>
      <c r="E1130" s="5" t="s">
        <v>12</v>
      </c>
    </row>
    <row r="1131" customHeight="1" spans="1:5">
      <c r="A1131" s="5">
        <v>1129</v>
      </c>
      <c r="B1131" s="5" t="s">
        <v>22</v>
      </c>
      <c r="C1131" s="5" t="str">
        <f>"周晓红"</f>
        <v>周晓红</v>
      </c>
      <c r="D1131" s="5" t="str">
        <f t="shared" si="49"/>
        <v>女</v>
      </c>
      <c r="E1131" s="5" t="s">
        <v>12</v>
      </c>
    </row>
    <row r="1132" customHeight="1" spans="1:5">
      <c r="A1132" s="5">
        <v>1130</v>
      </c>
      <c r="B1132" s="5" t="s">
        <v>22</v>
      </c>
      <c r="C1132" s="5" t="str">
        <f>"薛秋梅"</f>
        <v>薛秋梅</v>
      </c>
      <c r="D1132" s="5" t="str">
        <f t="shared" si="49"/>
        <v>女</v>
      </c>
      <c r="E1132" s="5" t="s">
        <v>12</v>
      </c>
    </row>
    <row r="1133" customHeight="1" spans="1:5">
      <c r="A1133" s="5">
        <v>1131</v>
      </c>
      <c r="B1133" s="5" t="s">
        <v>22</v>
      </c>
      <c r="C1133" s="5" t="str">
        <f>"符发琴"</f>
        <v>符发琴</v>
      </c>
      <c r="D1133" s="5" t="str">
        <f t="shared" si="49"/>
        <v>女</v>
      </c>
      <c r="E1133" s="5" t="s">
        <v>12</v>
      </c>
    </row>
    <row r="1134" customHeight="1" spans="1:5">
      <c r="A1134" s="5">
        <v>1132</v>
      </c>
      <c r="B1134" s="5" t="s">
        <v>22</v>
      </c>
      <c r="C1134" s="5" t="str">
        <f>"周玲选"</f>
        <v>周玲选</v>
      </c>
      <c r="D1134" s="5" t="str">
        <f t="shared" si="49"/>
        <v>女</v>
      </c>
      <c r="E1134" s="5" t="s">
        <v>12</v>
      </c>
    </row>
    <row r="1135" customHeight="1" spans="1:5">
      <c r="A1135" s="5">
        <v>1133</v>
      </c>
      <c r="B1135" s="5" t="s">
        <v>22</v>
      </c>
      <c r="C1135" s="5" t="str">
        <f>"符思美"</f>
        <v>符思美</v>
      </c>
      <c r="D1135" s="5" t="str">
        <f t="shared" si="49"/>
        <v>女</v>
      </c>
      <c r="E1135" s="5" t="s">
        <v>12</v>
      </c>
    </row>
    <row r="1136" customHeight="1" spans="1:5">
      <c r="A1136" s="5">
        <v>1134</v>
      </c>
      <c r="B1136" s="5" t="s">
        <v>22</v>
      </c>
      <c r="C1136" s="5" t="str">
        <f>"陈金霞"</f>
        <v>陈金霞</v>
      </c>
      <c r="D1136" s="5" t="str">
        <f t="shared" si="49"/>
        <v>女</v>
      </c>
      <c r="E1136" s="5" t="s">
        <v>12</v>
      </c>
    </row>
    <row r="1137" customHeight="1" spans="1:5">
      <c r="A1137" s="5">
        <v>1135</v>
      </c>
      <c r="B1137" s="5" t="s">
        <v>22</v>
      </c>
      <c r="C1137" s="5" t="str">
        <f>"郑茹"</f>
        <v>郑茹</v>
      </c>
      <c r="D1137" s="5" t="str">
        <f t="shared" si="49"/>
        <v>女</v>
      </c>
      <c r="E1137" s="5" t="s">
        <v>12</v>
      </c>
    </row>
    <row r="1138" customHeight="1" spans="1:5">
      <c r="A1138" s="5">
        <v>1136</v>
      </c>
      <c r="B1138" s="5" t="s">
        <v>22</v>
      </c>
      <c r="C1138" s="5" t="str">
        <f>"羊妹香"</f>
        <v>羊妹香</v>
      </c>
      <c r="D1138" s="5" t="str">
        <f t="shared" si="49"/>
        <v>女</v>
      </c>
      <c r="E1138" s="5" t="s">
        <v>12</v>
      </c>
    </row>
    <row r="1139" customHeight="1" spans="1:5">
      <c r="A1139" s="5">
        <v>1137</v>
      </c>
      <c r="B1139" s="5" t="s">
        <v>22</v>
      </c>
      <c r="C1139" s="5" t="str">
        <f>"周欢"</f>
        <v>周欢</v>
      </c>
      <c r="D1139" s="5" t="str">
        <f t="shared" si="49"/>
        <v>女</v>
      </c>
      <c r="E1139" s="5" t="s">
        <v>12</v>
      </c>
    </row>
    <row r="1140" customHeight="1" spans="1:5">
      <c r="A1140" s="5">
        <v>1138</v>
      </c>
      <c r="B1140" s="5" t="s">
        <v>22</v>
      </c>
      <c r="C1140" s="5" t="str">
        <f>"符冠蝶"</f>
        <v>符冠蝶</v>
      </c>
      <c r="D1140" s="5" t="str">
        <f t="shared" si="49"/>
        <v>女</v>
      </c>
      <c r="E1140" s="5" t="s">
        <v>12</v>
      </c>
    </row>
    <row r="1141" customHeight="1" spans="1:5">
      <c r="A1141" s="5">
        <v>1139</v>
      </c>
      <c r="B1141" s="5" t="s">
        <v>22</v>
      </c>
      <c r="C1141" s="5" t="str">
        <f>"许琳"</f>
        <v>许琳</v>
      </c>
      <c r="D1141" s="5" t="str">
        <f t="shared" si="49"/>
        <v>女</v>
      </c>
      <c r="E1141" s="5" t="s">
        <v>12</v>
      </c>
    </row>
    <row r="1142" customHeight="1" spans="1:5">
      <c r="A1142" s="5">
        <v>1140</v>
      </c>
      <c r="B1142" s="5" t="s">
        <v>23</v>
      </c>
      <c r="C1142" s="5" t="str">
        <f>"胡浩凯"</f>
        <v>胡浩凯</v>
      </c>
      <c r="D1142" s="5" t="str">
        <f>"男"</f>
        <v>男</v>
      </c>
      <c r="E1142" s="5" t="s">
        <v>12</v>
      </c>
    </row>
    <row r="1143" customHeight="1" spans="1:5">
      <c r="A1143" s="5">
        <v>1141</v>
      </c>
      <c r="B1143" s="5" t="s">
        <v>23</v>
      </c>
      <c r="C1143" s="5" t="str">
        <f>"谢慧芬"</f>
        <v>谢慧芬</v>
      </c>
      <c r="D1143" s="5" t="str">
        <f t="shared" ref="D1143:D1159" si="50">"女"</f>
        <v>女</v>
      </c>
      <c r="E1143" s="5" t="s">
        <v>12</v>
      </c>
    </row>
    <row r="1144" customHeight="1" spans="1:5">
      <c r="A1144" s="5">
        <v>1142</v>
      </c>
      <c r="B1144" s="5" t="s">
        <v>23</v>
      </c>
      <c r="C1144" s="5" t="str">
        <f>"盘明方"</f>
        <v>盘明方</v>
      </c>
      <c r="D1144" s="5" t="str">
        <f t="shared" si="50"/>
        <v>女</v>
      </c>
      <c r="E1144" s="5" t="s">
        <v>12</v>
      </c>
    </row>
    <row r="1145" customHeight="1" spans="1:5">
      <c r="A1145" s="5">
        <v>1143</v>
      </c>
      <c r="B1145" s="5" t="s">
        <v>23</v>
      </c>
      <c r="C1145" s="5" t="str">
        <f>"赖玉芳"</f>
        <v>赖玉芳</v>
      </c>
      <c r="D1145" s="5" t="str">
        <f t="shared" si="50"/>
        <v>女</v>
      </c>
      <c r="E1145" s="5" t="s">
        <v>12</v>
      </c>
    </row>
    <row r="1146" customHeight="1" spans="1:5">
      <c r="A1146" s="5">
        <v>1144</v>
      </c>
      <c r="B1146" s="5" t="s">
        <v>23</v>
      </c>
      <c r="C1146" s="5" t="str">
        <f>"黄星星"</f>
        <v>黄星星</v>
      </c>
      <c r="D1146" s="5" t="str">
        <f t="shared" si="50"/>
        <v>女</v>
      </c>
      <c r="E1146" s="5" t="s">
        <v>12</v>
      </c>
    </row>
    <row r="1147" customHeight="1" spans="1:5">
      <c r="A1147" s="5">
        <v>1145</v>
      </c>
      <c r="B1147" s="5" t="s">
        <v>23</v>
      </c>
      <c r="C1147" s="5" t="str">
        <f>"秦栏娟"</f>
        <v>秦栏娟</v>
      </c>
      <c r="D1147" s="5" t="str">
        <f t="shared" si="50"/>
        <v>女</v>
      </c>
      <c r="E1147" s="5" t="s">
        <v>12</v>
      </c>
    </row>
    <row r="1148" customHeight="1" spans="1:5">
      <c r="A1148" s="5">
        <v>1146</v>
      </c>
      <c r="B1148" s="5" t="s">
        <v>23</v>
      </c>
      <c r="C1148" s="5" t="str">
        <f>"陈欣莹"</f>
        <v>陈欣莹</v>
      </c>
      <c r="D1148" s="5" t="str">
        <f t="shared" si="50"/>
        <v>女</v>
      </c>
      <c r="E1148" s="5" t="s">
        <v>12</v>
      </c>
    </row>
    <row r="1149" customHeight="1" spans="1:5">
      <c r="A1149" s="5">
        <v>1147</v>
      </c>
      <c r="B1149" s="5" t="s">
        <v>23</v>
      </c>
      <c r="C1149" s="5" t="str">
        <f>"唐丽丹"</f>
        <v>唐丽丹</v>
      </c>
      <c r="D1149" s="5" t="str">
        <f t="shared" si="50"/>
        <v>女</v>
      </c>
      <c r="E1149" s="5" t="s">
        <v>12</v>
      </c>
    </row>
    <row r="1150" customHeight="1" spans="1:5">
      <c r="A1150" s="5">
        <v>1148</v>
      </c>
      <c r="B1150" s="5" t="s">
        <v>23</v>
      </c>
      <c r="C1150" s="5" t="str">
        <f>"王霞"</f>
        <v>王霞</v>
      </c>
      <c r="D1150" s="5" t="str">
        <f t="shared" si="50"/>
        <v>女</v>
      </c>
      <c r="E1150" s="5" t="s">
        <v>12</v>
      </c>
    </row>
    <row r="1151" customHeight="1" spans="1:5">
      <c r="A1151" s="5">
        <v>1149</v>
      </c>
      <c r="B1151" s="5" t="s">
        <v>23</v>
      </c>
      <c r="C1151" s="5" t="str">
        <f>"蔡晋"</f>
        <v>蔡晋</v>
      </c>
      <c r="D1151" s="5" t="str">
        <f t="shared" si="50"/>
        <v>女</v>
      </c>
      <c r="E1151" s="5" t="s">
        <v>12</v>
      </c>
    </row>
    <row r="1152" customHeight="1" spans="1:5">
      <c r="A1152" s="5">
        <v>1150</v>
      </c>
      <c r="B1152" s="5" t="s">
        <v>23</v>
      </c>
      <c r="C1152" s="5" t="str">
        <f>"韦美竹"</f>
        <v>韦美竹</v>
      </c>
      <c r="D1152" s="5" t="str">
        <f t="shared" si="50"/>
        <v>女</v>
      </c>
      <c r="E1152" s="5" t="s">
        <v>12</v>
      </c>
    </row>
    <row r="1153" customHeight="1" spans="1:5">
      <c r="A1153" s="5">
        <v>1151</v>
      </c>
      <c r="B1153" s="5" t="s">
        <v>23</v>
      </c>
      <c r="C1153" s="5" t="str">
        <f>"文娟"</f>
        <v>文娟</v>
      </c>
      <c r="D1153" s="5" t="str">
        <f t="shared" si="50"/>
        <v>女</v>
      </c>
      <c r="E1153" s="5" t="s">
        <v>12</v>
      </c>
    </row>
    <row r="1154" customHeight="1" spans="1:5">
      <c r="A1154" s="5">
        <v>1152</v>
      </c>
      <c r="B1154" s="5" t="s">
        <v>23</v>
      </c>
      <c r="C1154" s="5" t="str">
        <f>"郑丽丽"</f>
        <v>郑丽丽</v>
      </c>
      <c r="D1154" s="5" t="str">
        <f t="shared" si="50"/>
        <v>女</v>
      </c>
      <c r="E1154" s="5" t="s">
        <v>12</v>
      </c>
    </row>
    <row r="1155" customHeight="1" spans="1:5">
      <c r="A1155" s="5">
        <v>1153</v>
      </c>
      <c r="B1155" s="5" t="s">
        <v>23</v>
      </c>
      <c r="C1155" s="5" t="str">
        <f>"曾翠妍"</f>
        <v>曾翠妍</v>
      </c>
      <c r="D1155" s="5" t="str">
        <f t="shared" si="50"/>
        <v>女</v>
      </c>
      <c r="E1155" s="5" t="s">
        <v>12</v>
      </c>
    </row>
    <row r="1156" customHeight="1" spans="1:5">
      <c r="A1156" s="5">
        <v>1154</v>
      </c>
      <c r="B1156" s="5" t="s">
        <v>23</v>
      </c>
      <c r="C1156" s="5" t="str">
        <f>"苏丽芳"</f>
        <v>苏丽芳</v>
      </c>
      <c r="D1156" s="5" t="str">
        <f t="shared" si="50"/>
        <v>女</v>
      </c>
      <c r="E1156" s="5" t="s">
        <v>12</v>
      </c>
    </row>
    <row r="1157" customHeight="1" spans="1:5">
      <c r="A1157" s="5">
        <v>1155</v>
      </c>
      <c r="B1157" s="5" t="s">
        <v>23</v>
      </c>
      <c r="C1157" s="5" t="str">
        <f>"符家贇"</f>
        <v>符家贇</v>
      </c>
      <c r="D1157" s="5" t="str">
        <f t="shared" si="50"/>
        <v>女</v>
      </c>
      <c r="E1157" s="5" t="s">
        <v>12</v>
      </c>
    </row>
    <row r="1158" customHeight="1" spans="1:5">
      <c r="A1158" s="5">
        <v>1156</v>
      </c>
      <c r="B1158" s="5" t="s">
        <v>23</v>
      </c>
      <c r="C1158" s="5" t="str">
        <f>"符倩"</f>
        <v>符倩</v>
      </c>
      <c r="D1158" s="5" t="str">
        <f t="shared" si="50"/>
        <v>女</v>
      </c>
      <c r="E1158" s="5" t="s">
        <v>12</v>
      </c>
    </row>
    <row r="1159" customHeight="1" spans="1:5">
      <c r="A1159" s="5">
        <v>1157</v>
      </c>
      <c r="B1159" s="5" t="s">
        <v>23</v>
      </c>
      <c r="C1159" s="5" t="str">
        <f>"蔡美彩"</f>
        <v>蔡美彩</v>
      </c>
      <c r="D1159" s="5" t="str">
        <f t="shared" si="50"/>
        <v>女</v>
      </c>
      <c r="E1159" s="5" t="s">
        <v>12</v>
      </c>
    </row>
    <row r="1160" customHeight="1" spans="1:5">
      <c r="A1160" s="5">
        <v>1158</v>
      </c>
      <c r="B1160" s="5" t="s">
        <v>24</v>
      </c>
      <c r="C1160" s="5" t="str">
        <f>"陈显松"</f>
        <v>陈显松</v>
      </c>
      <c r="D1160" s="5" t="str">
        <f>"男"</f>
        <v>男</v>
      </c>
      <c r="E1160" s="5" t="s">
        <v>12</v>
      </c>
    </row>
    <row r="1161" customHeight="1" spans="1:5">
      <c r="A1161" s="5">
        <v>1159</v>
      </c>
      <c r="B1161" s="5" t="s">
        <v>24</v>
      </c>
      <c r="C1161" s="5" t="str">
        <f>"李佳橙"</f>
        <v>李佳橙</v>
      </c>
      <c r="D1161" s="5" t="str">
        <f>"女"</f>
        <v>女</v>
      </c>
      <c r="E1161" s="5" t="s">
        <v>12</v>
      </c>
    </row>
    <row r="1162" customHeight="1" spans="1:5">
      <c r="A1162" s="5">
        <v>1160</v>
      </c>
      <c r="B1162" s="5" t="s">
        <v>24</v>
      </c>
      <c r="C1162" s="5" t="str">
        <f>"潘在望"</f>
        <v>潘在望</v>
      </c>
      <c r="D1162" s="5" t="str">
        <f>"男"</f>
        <v>男</v>
      </c>
      <c r="E1162" s="5" t="s">
        <v>12</v>
      </c>
    </row>
    <row r="1163" customHeight="1" spans="1:5">
      <c r="A1163" s="5">
        <v>1161</v>
      </c>
      <c r="B1163" s="5" t="s">
        <v>24</v>
      </c>
      <c r="C1163" s="5" t="str">
        <f>"许环龙"</f>
        <v>许环龙</v>
      </c>
      <c r="D1163" s="5" t="str">
        <f>"男"</f>
        <v>男</v>
      </c>
      <c r="E1163" s="5" t="s">
        <v>12</v>
      </c>
    </row>
    <row r="1164" customHeight="1" spans="1:5">
      <c r="A1164" s="5">
        <v>1162</v>
      </c>
      <c r="B1164" s="5" t="s">
        <v>24</v>
      </c>
      <c r="C1164" s="5" t="str">
        <f>"黎建贤"</f>
        <v>黎建贤</v>
      </c>
      <c r="D1164" s="5" t="str">
        <f>"男"</f>
        <v>男</v>
      </c>
      <c r="E1164" s="5" t="s">
        <v>12</v>
      </c>
    </row>
    <row r="1165" customHeight="1" spans="1:5">
      <c r="A1165" s="5">
        <v>1163</v>
      </c>
      <c r="B1165" s="5" t="s">
        <v>24</v>
      </c>
      <c r="C1165" s="5" t="str">
        <f>"王凯"</f>
        <v>王凯</v>
      </c>
      <c r="D1165" s="5" t="str">
        <f>"男"</f>
        <v>男</v>
      </c>
      <c r="E1165" s="5" t="s">
        <v>12</v>
      </c>
    </row>
    <row r="1166" customHeight="1" spans="1:5">
      <c r="A1166" s="5">
        <v>1164</v>
      </c>
      <c r="B1166" s="5" t="s">
        <v>24</v>
      </c>
      <c r="C1166" s="5" t="str">
        <f>"唐寿彩"</f>
        <v>唐寿彩</v>
      </c>
      <c r="D1166" s="5" t="str">
        <f>"女"</f>
        <v>女</v>
      </c>
      <c r="E1166" s="5" t="s">
        <v>12</v>
      </c>
    </row>
    <row r="1167" customHeight="1" spans="1:5">
      <c r="A1167" s="5">
        <v>1165</v>
      </c>
      <c r="B1167" s="5" t="s">
        <v>24</v>
      </c>
      <c r="C1167" s="5" t="str">
        <f>"陈飞翔"</f>
        <v>陈飞翔</v>
      </c>
      <c r="D1167" s="5" t="str">
        <f>"男"</f>
        <v>男</v>
      </c>
      <c r="E1167" s="5" t="s">
        <v>12</v>
      </c>
    </row>
    <row r="1168" customHeight="1" spans="1:5">
      <c r="A1168" s="5">
        <v>1166</v>
      </c>
      <c r="B1168" s="5" t="s">
        <v>24</v>
      </c>
      <c r="C1168" s="5" t="str">
        <f>"朱允康"</f>
        <v>朱允康</v>
      </c>
      <c r="D1168" s="5" t="str">
        <f>"男"</f>
        <v>男</v>
      </c>
      <c r="E1168" s="5" t="s">
        <v>12</v>
      </c>
    </row>
    <row r="1169" customHeight="1" spans="1:5">
      <c r="A1169" s="5">
        <v>1167</v>
      </c>
      <c r="B1169" s="5" t="s">
        <v>24</v>
      </c>
      <c r="C1169" s="5" t="str">
        <f>"何世安"</f>
        <v>何世安</v>
      </c>
      <c r="D1169" s="5" t="str">
        <f>"男"</f>
        <v>男</v>
      </c>
      <c r="E1169" s="5" t="s">
        <v>12</v>
      </c>
    </row>
    <row r="1170" customHeight="1" spans="1:5">
      <c r="A1170" s="5">
        <v>1168</v>
      </c>
      <c r="B1170" s="5" t="s">
        <v>24</v>
      </c>
      <c r="C1170" s="5" t="str">
        <f>"陈虹"</f>
        <v>陈虹</v>
      </c>
      <c r="D1170" s="5" t="str">
        <f>"女"</f>
        <v>女</v>
      </c>
      <c r="E1170" s="5" t="s">
        <v>12</v>
      </c>
    </row>
    <row r="1171" customHeight="1" spans="1:5">
      <c r="A1171" s="5">
        <v>1169</v>
      </c>
      <c r="B1171" s="5" t="s">
        <v>24</v>
      </c>
      <c r="C1171" s="5" t="str">
        <f>"陈耀"</f>
        <v>陈耀</v>
      </c>
      <c r="D1171" s="5" t="str">
        <f>"男"</f>
        <v>男</v>
      </c>
      <c r="E1171" s="5" t="s">
        <v>12</v>
      </c>
    </row>
    <row r="1172" customHeight="1" spans="1:5">
      <c r="A1172" s="5">
        <v>1170</v>
      </c>
      <c r="B1172" s="5" t="s">
        <v>24</v>
      </c>
      <c r="C1172" s="5" t="str">
        <f>"吉玉捷"</f>
        <v>吉玉捷</v>
      </c>
      <c r="D1172" s="5" t="str">
        <f>"男"</f>
        <v>男</v>
      </c>
      <c r="E1172" s="5" t="s">
        <v>12</v>
      </c>
    </row>
    <row r="1173" customHeight="1" spans="1:5">
      <c r="A1173" s="5">
        <v>1171</v>
      </c>
      <c r="B1173" s="5" t="s">
        <v>24</v>
      </c>
      <c r="C1173" s="5" t="str">
        <f>"黄茂康"</f>
        <v>黄茂康</v>
      </c>
      <c r="D1173" s="5" t="str">
        <f>"男"</f>
        <v>男</v>
      </c>
      <c r="E1173" s="5" t="s">
        <v>12</v>
      </c>
    </row>
    <row r="1174" customHeight="1" spans="1:5">
      <c r="A1174" s="5">
        <v>1172</v>
      </c>
      <c r="B1174" s="5" t="s">
        <v>24</v>
      </c>
      <c r="C1174" s="5" t="str">
        <f>"尹婉妮"</f>
        <v>尹婉妮</v>
      </c>
      <c r="D1174" s="5" t="str">
        <f>"女"</f>
        <v>女</v>
      </c>
      <c r="E1174" s="5" t="s">
        <v>12</v>
      </c>
    </row>
    <row r="1175" customHeight="1" spans="1:5">
      <c r="A1175" s="5">
        <v>1173</v>
      </c>
      <c r="B1175" s="5" t="s">
        <v>24</v>
      </c>
      <c r="C1175" s="5" t="str">
        <f>"黄恒辉"</f>
        <v>黄恒辉</v>
      </c>
      <c r="D1175" s="5" t="str">
        <f t="shared" ref="D1175:D1180" si="51">"男"</f>
        <v>男</v>
      </c>
      <c r="E1175" s="5" t="s">
        <v>12</v>
      </c>
    </row>
    <row r="1176" customHeight="1" spans="1:5">
      <c r="A1176" s="5">
        <v>1174</v>
      </c>
      <c r="B1176" s="5" t="s">
        <v>24</v>
      </c>
      <c r="C1176" s="5" t="str">
        <f>"李啟明"</f>
        <v>李啟明</v>
      </c>
      <c r="D1176" s="5" t="str">
        <f t="shared" si="51"/>
        <v>男</v>
      </c>
      <c r="E1176" s="5" t="s">
        <v>12</v>
      </c>
    </row>
    <row r="1177" customHeight="1" spans="1:5">
      <c r="A1177" s="5">
        <v>1175</v>
      </c>
      <c r="B1177" s="5" t="s">
        <v>24</v>
      </c>
      <c r="C1177" s="5" t="str">
        <f>"苏怿"</f>
        <v>苏怿</v>
      </c>
      <c r="D1177" s="5" t="str">
        <f t="shared" si="51"/>
        <v>男</v>
      </c>
      <c r="E1177" s="5" t="s">
        <v>12</v>
      </c>
    </row>
    <row r="1178" customHeight="1" spans="1:5">
      <c r="A1178" s="5">
        <v>1176</v>
      </c>
      <c r="B1178" s="5" t="s">
        <v>24</v>
      </c>
      <c r="C1178" s="5" t="str">
        <f>"陈贻能"</f>
        <v>陈贻能</v>
      </c>
      <c r="D1178" s="5" t="str">
        <f t="shared" si="51"/>
        <v>男</v>
      </c>
      <c r="E1178" s="5" t="s">
        <v>12</v>
      </c>
    </row>
    <row r="1179" customHeight="1" spans="1:5">
      <c r="A1179" s="5">
        <v>1177</v>
      </c>
      <c r="B1179" s="5" t="s">
        <v>24</v>
      </c>
      <c r="C1179" s="5" t="str">
        <f>"李科"</f>
        <v>李科</v>
      </c>
      <c r="D1179" s="5" t="str">
        <f t="shared" si="51"/>
        <v>男</v>
      </c>
      <c r="E1179" s="5" t="s">
        <v>12</v>
      </c>
    </row>
    <row r="1180" customHeight="1" spans="1:5">
      <c r="A1180" s="5">
        <v>1178</v>
      </c>
      <c r="B1180" s="5" t="s">
        <v>24</v>
      </c>
      <c r="C1180" s="5" t="str">
        <f>"刘海"</f>
        <v>刘海</v>
      </c>
      <c r="D1180" s="5" t="str">
        <f t="shared" si="51"/>
        <v>男</v>
      </c>
      <c r="E1180" s="5" t="s">
        <v>12</v>
      </c>
    </row>
    <row r="1181" customHeight="1" spans="1:5">
      <c r="A1181" s="5">
        <v>1179</v>
      </c>
      <c r="B1181" s="5" t="s">
        <v>24</v>
      </c>
      <c r="C1181" s="5" t="str">
        <f>"薛美菊"</f>
        <v>薛美菊</v>
      </c>
      <c r="D1181" s="5" t="str">
        <f>"女"</f>
        <v>女</v>
      </c>
      <c r="E1181" s="5" t="s">
        <v>12</v>
      </c>
    </row>
    <row r="1182" customHeight="1" spans="1:5">
      <c r="A1182" s="5">
        <v>1180</v>
      </c>
      <c r="B1182" s="5" t="s">
        <v>24</v>
      </c>
      <c r="C1182" s="5" t="str">
        <f>"吴鸿燕"</f>
        <v>吴鸿燕</v>
      </c>
      <c r="D1182" s="5" t="str">
        <f t="shared" ref="D1182:D1203" si="52">"男"</f>
        <v>男</v>
      </c>
      <c r="E1182" s="5" t="s">
        <v>12</v>
      </c>
    </row>
    <row r="1183" customHeight="1" spans="1:5">
      <c r="A1183" s="5">
        <v>1181</v>
      </c>
      <c r="B1183" s="5" t="s">
        <v>24</v>
      </c>
      <c r="C1183" s="5" t="str">
        <f>"符盼臻"</f>
        <v>符盼臻</v>
      </c>
      <c r="D1183" s="5" t="str">
        <f t="shared" si="52"/>
        <v>男</v>
      </c>
      <c r="E1183" s="5" t="s">
        <v>12</v>
      </c>
    </row>
    <row r="1184" customHeight="1" spans="1:5">
      <c r="A1184" s="5">
        <v>1182</v>
      </c>
      <c r="B1184" s="5" t="s">
        <v>24</v>
      </c>
      <c r="C1184" s="5" t="str">
        <f>"梅振东"</f>
        <v>梅振东</v>
      </c>
      <c r="D1184" s="5" t="str">
        <f t="shared" si="52"/>
        <v>男</v>
      </c>
      <c r="E1184" s="5" t="s">
        <v>12</v>
      </c>
    </row>
    <row r="1185" customHeight="1" spans="1:5">
      <c r="A1185" s="5">
        <v>1183</v>
      </c>
      <c r="B1185" s="5" t="s">
        <v>24</v>
      </c>
      <c r="C1185" s="5" t="str">
        <f>"林书斌"</f>
        <v>林书斌</v>
      </c>
      <c r="D1185" s="5" t="str">
        <f t="shared" si="52"/>
        <v>男</v>
      </c>
      <c r="E1185" s="5" t="s">
        <v>12</v>
      </c>
    </row>
    <row r="1186" customHeight="1" spans="1:5">
      <c r="A1186" s="5">
        <v>1184</v>
      </c>
      <c r="B1186" s="5" t="s">
        <v>24</v>
      </c>
      <c r="C1186" s="5" t="str">
        <f>"符汉光"</f>
        <v>符汉光</v>
      </c>
      <c r="D1186" s="5" t="str">
        <f t="shared" si="52"/>
        <v>男</v>
      </c>
      <c r="E1186" s="5" t="s">
        <v>12</v>
      </c>
    </row>
    <row r="1187" customHeight="1" spans="1:5">
      <c r="A1187" s="5">
        <v>1185</v>
      </c>
      <c r="B1187" s="5" t="s">
        <v>24</v>
      </c>
      <c r="C1187" s="5" t="str">
        <f>"欧金圣"</f>
        <v>欧金圣</v>
      </c>
      <c r="D1187" s="5" t="str">
        <f t="shared" si="52"/>
        <v>男</v>
      </c>
      <c r="E1187" s="5" t="s">
        <v>12</v>
      </c>
    </row>
    <row r="1188" customHeight="1" spans="1:5">
      <c r="A1188" s="5">
        <v>1186</v>
      </c>
      <c r="B1188" s="5" t="s">
        <v>24</v>
      </c>
      <c r="C1188" s="5" t="str">
        <f>"李南健"</f>
        <v>李南健</v>
      </c>
      <c r="D1188" s="5" t="str">
        <f t="shared" si="52"/>
        <v>男</v>
      </c>
      <c r="E1188" s="5" t="s">
        <v>12</v>
      </c>
    </row>
    <row r="1189" customHeight="1" spans="1:5">
      <c r="A1189" s="5">
        <v>1187</v>
      </c>
      <c r="B1189" s="5" t="s">
        <v>24</v>
      </c>
      <c r="C1189" s="5" t="str">
        <f>"王其祥"</f>
        <v>王其祥</v>
      </c>
      <c r="D1189" s="5" t="str">
        <f t="shared" si="52"/>
        <v>男</v>
      </c>
      <c r="E1189" s="5" t="s">
        <v>12</v>
      </c>
    </row>
    <row r="1190" customHeight="1" spans="1:5">
      <c r="A1190" s="5">
        <v>1188</v>
      </c>
      <c r="B1190" s="5" t="s">
        <v>24</v>
      </c>
      <c r="C1190" s="5" t="str">
        <f>"郭晓亮"</f>
        <v>郭晓亮</v>
      </c>
      <c r="D1190" s="5" t="str">
        <f t="shared" si="52"/>
        <v>男</v>
      </c>
      <c r="E1190" s="5" t="s">
        <v>12</v>
      </c>
    </row>
    <row r="1191" customHeight="1" spans="1:5">
      <c r="A1191" s="5">
        <v>1189</v>
      </c>
      <c r="B1191" s="5" t="s">
        <v>24</v>
      </c>
      <c r="C1191" s="5" t="str">
        <f>"符繁厅"</f>
        <v>符繁厅</v>
      </c>
      <c r="D1191" s="5" t="str">
        <f t="shared" si="52"/>
        <v>男</v>
      </c>
      <c r="E1191" s="5" t="s">
        <v>12</v>
      </c>
    </row>
    <row r="1192" customHeight="1" spans="1:5">
      <c r="A1192" s="5">
        <v>1190</v>
      </c>
      <c r="B1192" s="5" t="s">
        <v>24</v>
      </c>
      <c r="C1192" s="5" t="str">
        <f>"蒋文杰"</f>
        <v>蒋文杰</v>
      </c>
      <c r="D1192" s="5" t="str">
        <f t="shared" si="52"/>
        <v>男</v>
      </c>
      <c r="E1192" s="5" t="s">
        <v>12</v>
      </c>
    </row>
    <row r="1193" customHeight="1" spans="1:5">
      <c r="A1193" s="5">
        <v>1191</v>
      </c>
      <c r="B1193" s="5" t="s">
        <v>24</v>
      </c>
      <c r="C1193" s="5" t="str">
        <f>"李国警"</f>
        <v>李国警</v>
      </c>
      <c r="D1193" s="5" t="str">
        <f t="shared" si="52"/>
        <v>男</v>
      </c>
      <c r="E1193" s="5" t="s">
        <v>12</v>
      </c>
    </row>
    <row r="1194" customHeight="1" spans="1:5">
      <c r="A1194" s="5">
        <v>1192</v>
      </c>
      <c r="B1194" s="5" t="s">
        <v>24</v>
      </c>
      <c r="C1194" s="5" t="str">
        <f>"郑时一"</f>
        <v>郑时一</v>
      </c>
      <c r="D1194" s="5" t="str">
        <f t="shared" si="52"/>
        <v>男</v>
      </c>
      <c r="E1194" s="5" t="s">
        <v>12</v>
      </c>
    </row>
    <row r="1195" customHeight="1" spans="1:5">
      <c r="A1195" s="5">
        <v>1193</v>
      </c>
      <c r="B1195" s="5" t="s">
        <v>24</v>
      </c>
      <c r="C1195" s="5" t="str">
        <f>"李运恒"</f>
        <v>李运恒</v>
      </c>
      <c r="D1195" s="5" t="str">
        <f t="shared" si="52"/>
        <v>男</v>
      </c>
      <c r="E1195" s="5" t="s">
        <v>12</v>
      </c>
    </row>
    <row r="1196" customHeight="1" spans="1:5">
      <c r="A1196" s="5">
        <v>1194</v>
      </c>
      <c r="B1196" s="5" t="s">
        <v>24</v>
      </c>
      <c r="C1196" s="5" t="str">
        <f>"曹继武"</f>
        <v>曹继武</v>
      </c>
      <c r="D1196" s="5" t="str">
        <f t="shared" si="52"/>
        <v>男</v>
      </c>
      <c r="E1196" s="5" t="s">
        <v>12</v>
      </c>
    </row>
    <row r="1197" customHeight="1" spans="1:5">
      <c r="A1197" s="5">
        <v>1195</v>
      </c>
      <c r="B1197" s="5" t="s">
        <v>24</v>
      </c>
      <c r="C1197" s="5" t="str">
        <f>"黄仁龙"</f>
        <v>黄仁龙</v>
      </c>
      <c r="D1197" s="5" t="str">
        <f t="shared" si="52"/>
        <v>男</v>
      </c>
      <c r="E1197" s="5" t="s">
        <v>12</v>
      </c>
    </row>
    <row r="1198" customHeight="1" spans="1:5">
      <c r="A1198" s="5">
        <v>1196</v>
      </c>
      <c r="B1198" s="5" t="s">
        <v>24</v>
      </c>
      <c r="C1198" s="5" t="str">
        <f>"刘名煌"</f>
        <v>刘名煌</v>
      </c>
      <c r="D1198" s="5" t="str">
        <f t="shared" si="52"/>
        <v>男</v>
      </c>
      <c r="E1198" s="5" t="s">
        <v>12</v>
      </c>
    </row>
    <row r="1199" customHeight="1" spans="1:5">
      <c r="A1199" s="5">
        <v>1197</v>
      </c>
      <c r="B1199" s="5" t="s">
        <v>24</v>
      </c>
      <c r="C1199" s="5" t="str">
        <f>"李宪炳"</f>
        <v>李宪炳</v>
      </c>
      <c r="D1199" s="5" t="str">
        <f t="shared" si="52"/>
        <v>男</v>
      </c>
      <c r="E1199" s="5" t="s">
        <v>12</v>
      </c>
    </row>
    <row r="1200" customHeight="1" spans="1:5">
      <c r="A1200" s="5">
        <v>1198</v>
      </c>
      <c r="B1200" s="5" t="s">
        <v>24</v>
      </c>
      <c r="C1200" s="5" t="str">
        <f>"符永达"</f>
        <v>符永达</v>
      </c>
      <c r="D1200" s="5" t="str">
        <f t="shared" si="52"/>
        <v>男</v>
      </c>
      <c r="E1200" s="5" t="s">
        <v>12</v>
      </c>
    </row>
    <row r="1201" customHeight="1" spans="1:5">
      <c r="A1201" s="5">
        <v>1199</v>
      </c>
      <c r="B1201" s="5" t="s">
        <v>24</v>
      </c>
      <c r="C1201" s="5" t="str">
        <f>"梁金鸿"</f>
        <v>梁金鸿</v>
      </c>
      <c r="D1201" s="5" t="str">
        <f t="shared" si="52"/>
        <v>男</v>
      </c>
      <c r="E1201" s="5" t="s">
        <v>12</v>
      </c>
    </row>
    <row r="1202" customHeight="1" spans="1:5">
      <c r="A1202" s="5">
        <v>1200</v>
      </c>
      <c r="B1202" s="5" t="s">
        <v>24</v>
      </c>
      <c r="C1202" s="5" t="str">
        <f>"严兆仕"</f>
        <v>严兆仕</v>
      </c>
      <c r="D1202" s="5" t="str">
        <f t="shared" si="52"/>
        <v>男</v>
      </c>
      <c r="E1202" s="5" t="s">
        <v>12</v>
      </c>
    </row>
    <row r="1203" customHeight="1" spans="1:5">
      <c r="A1203" s="5">
        <v>1201</v>
      </c>
      <c r="B1203" s="5" t="s">
        <v>24</v>
      </c>
      <c r="C1203" s="5" t="str">
        <f>"吴仲豪"</f>
        <v>吴仲豪</v>
      </c>
      <c r="D1203" s="5" t="str">
        <f t="shared" si="52"/>
        <v>男</v>
      </c>
      <c r="E1203" s="5" t="s">
        <v>12</v>
      </c>
    </row>
    <row r="1204" customHeight="1" spans="1:5">
      <c r="A1204" s="5">
        <v>1202</v>
      </c>
      <c r="B1204" s="5" t="s">
        <v>24</v>
      </c>
      <c r="C1204" s="5" t="str">
        <f>"胡容连"</f>
        <v>胡容连</v>
      </c>
      <c r="D1204" s="5" t="str">
        <f>"女"</f>
        <v>女</v>
      </c>
      <c r="E1204" s="5" t="s">
        <v>12</v>
      </c>
    </row>
    <row r="1205" customHeight="1" spans="1:5">
      <c r="A1205" s="5">
        <v>1203</v>
      </c>
      <c r="B1205" s="5" t="s">
        <v>24</v>
      </c>
      <c r="C1205" s="5" t="str">
        <f>"陈舜香"</f>
        <v>陈舜香</v>
      </c>
      <c r="D1205" s="5" t="str">
        <f>"女"</f>
        <v>女</v>
      </c>
      <c r="E1205" s="5" t="s">
        <v>12</v>
      </c>
    </row>
    <row r="1206" customHeight="1" spans="1:5">
      <c r="A1206" s="5">
        <v>1204</v>
      </c>
      <c r="B1206" s="5" t="s">
        <v>24</v>
      </c>
      <c r="C1206" s="5" t="str">
        <f>"陈芳明"</f>
        <v>陈芳明</v>
      </c>
      <c r="D1206" s="5" t="str">
        <f t="shared" ref="D1206:D1212" si="53">"男"</f>
        <v>男</v>
      </c>
      <c r="E1206" s="5" t="s">
        <v>12</v>
      </c>
    </row>
    <row r="1207" customHeight="1" spans="1:5">
      <c r="A1207" s="5">
        <v>1205</v>
      </c>
      <c r="B1207" s="5" t="s">
        <v>24</v>
      </c>
      <c r="C1207" s="5" t="str">
        <f>"李自中"</f>
        <v>李自中</v>
      </c>
      <c r="D1207" s="5" t="str">
        <f t="shared" si="53"/>
        <v>男</v>
      </c>
      <c r="E1207" s="5" t="s">
        <v>12</v>
      </c>
    </row>
    <row r="1208" customHeight="1" spans="1:5">
      <c r="A1208" s="5">
        <v>1206</v>
      </c>
      <c r="B1208" s="5" t="s">
        <v>24</v>
      </c>
      <c r="C1208" s="5" t="str">
        <f>"王强"</f>
        <v>王强</v>
      </c>
      <c r="D1208" s="5" t="str">
        <f t="shared" si="53"/>
        <v>男</v>
      </c>
      <c r="E1208" s="5" t="s">
        <v>12</v>
      </c>
    </row>
    <row r="1209" customHeight="1" spans="1:5">
      <c r="A1209" s="5">
        <v>1207</v>
      </c>
      <c r="B1209" s="5" t="s">
        <v>24</v>
      </c>
      <c r="C1209" s="5" t="str">
        <f>"符芳永"</f>
        <v>符芳永</v>
      </c>
      <c r="D1209" s="5" t="str">
        <f t="shared" si="53"/>
        <v>男</v>
      </c>
      <c r="E1209" s="5" t="s">
        <v>12</v>
      </c>
    </row>
    <row r="1210" customHeight="1" spans="1:5">
      <c r="A1210" s="5">
        <v>1208</v>
      </c>
      <c r="B1210" s="5" t="s">
        <v>24</v>
      </c>
      <c r="C1210" s="5" t="str">
        <f>"李厚宏"</f>
        <v>李厚宏</v>
      </c>
      <c r="D1210" s="5" t="str">
        <f t="shared" si="53"/>
        <v>男</v>
      </c>
      <c r="E1210" s="5" t="s">
        <v>12</v>
      </c>
    </row>
    <row r="1211" customHeight="1" spans="1:5">
      <c r="A1211" s="5">
        <v>1209</v>
      </c>
      <c r="B1211" s="5" t="s">
        <v>24</v>
      </c>
      <c r="C1211" s="5" t="str">
        <f>"吴钟冠"</f>
        <v>吴钟冠</v>
      </c>
      <c r="D1211" s="5" t="str">
        <f t="shared" si="53"/>
        <v>男</v>
      </c>
      <c r="E1211" s="5" t="s">
        <v>12</v>
      </c>
    </row>
    <row r="1212" customHeight="1" spans="1:5">
      <c r="A1212" s="5">
        <v>1210</v>
      </c>
      <c r="B1212" s="5" t="s">
        <v>24</v>
      </c>
      <c r="C1212" s="5" t="str">
        <f>"李玉梁"</f>
        <v>李玉梁</v>
      </c>
      <c r="D1212" s="5" t="str">
        <f t="shared" si="53"/>
        <v>男</v>
      </c>
      <c r="E1212" s="5" t="s">
        <v>12</v>
      </c>
    </row>
    <row r="1213" customHeight="1" spans="1:5">
      <c r="A1213" s="5">
        <v>1211</v>
      </c>
      <c r="B1213" s="5" t="s">
        <v>25</v>
      </c>
      <c r="C1213" s="5" t="str">
        <f>"谭碧丽"</f>
        <v>谭碧丽</v>
      </c>
      <c r="D1213" s="5" t="str">
        <f>"女"</f>
        <v>女</v>
      </c>
      <c r="E1213" s="5" t="s">
        <v>12</v>
      </c>
    </row>
    <row r="1214" customHeight="1" spans="1:5">
      <c r="A1214" s="5">
        <v>1212</v>
      </c>
      <c r="B1214" s="5" t="s">
        <v>25</v>
      </c>
      <c r="C1214" s="5" t="str">
        <f>"王达全"</f>
        <v>王达全</v>
      </c>
      <c r="D1214" s="5" t="str">
        <f t="shared" ref="D1214:D1219" si="54">"男"</f>
        <v>男</v>
      </c>
      <c r="E1214" s="5" t="s">
        <v>12</v>
      </c>
    </row>
    <row r="1215" customHeight="1" spans="1:5">
      <c r="A1215" s="5">
        <v>1213</v>
      </c>
      <c r="B1215" s="5" t="s">
        <v>25</v>
      </c>
      <c r="C1215" s="5" t="str">
        <f>"王运来"</f>
        <v>王运来</v>
      </c>
      <c r="D1215" s="5" t="str">
        <f t="shared" si="54"/>
        <v>男</v>
      </c>
      <c r="E1215" s="5" t="s">
        <v>12</v>
      </c>
    </row>
    <row r="1216" customHeight="1" spans="1:5">
      <c r="A1216" s="5">
        <v>1214</v>
      </c>
      <c r="B1216" s="5" t="s">
        <v>25</v>
      </c>
      <c r="C1216" s="5" t="str">
        <f>"李德海"</f>
        <v>李德海</v>
      </c>
      <c r="D1216" s="5" t="str">
        <f t="shared" si="54"/>
        <v>男</v>
      </c>
      <c r="E1216" s="5" t="s">
        <v>12</v>
      </c>
    </row>
    <row r="1217" customHeight="1" spans="1:5">
      <c r="A1217" s="5">
        <v>1215</v>
      </c>
      <c r="B1217" s="5" t="s">
        <v>25</v>
      </c>
      <c r="C1217" s="5" t="str">
        <f>"李昭霖"</f>
        <v>李昭霖</v>
      </c>
      <c r="D1217" s="5" t="str">
        <f t="shared" si="54"/>
        <v>男</v>
      </c>
      <c r="E1217" s="5" t="s">
        <v>12</v>
      </c>
    </row>
    <row r="1218" customHeight="1" spans="1:5">
      <c r="A1218" s="5">
        <v>1216</v>
      </c>
      <c r="B1218" s="5" t="s">
        <v>25</v>
      </c>
      <c r="C1218" s="5" t="str">
        <f>"钟捷"</f>
        <v>钟捷</v>
      </c>
      <c r="D1218" s="5" t="str">
        <f t="shared" si="54"/>
        <v>男</v>
      </c>
      <c r="E1218" s="5" t="s">
        <v>12</v>
      </c>
    </row>
    <row r="1219" customHeight="1" spans="1:5">
      <c r="A1219" s="5">
        <v>1217</v>
      </c>
      <c r="B1219" s="5" t="s">
        <v>25</v>
      </c>
      <c r="C1219" s="5" t="str">
        <f>"赵成榜"</f>
        <v>赵成榜</v>
      </c>
      <c r="D1219" s="5" t="str">
        <f t="shared" si="54"/>
        <v>男</v>
      </c>
      <c r="E1219" s="5" t="s">
        <v>12</v>
      </c>
    </row>
    <row r="1220" customHeight="1" spans="1:5">
      <c r="A1220" s="5">
        <v>1218</v>
      </c>
      <c r="B1220" s="5" t="s">
        <v>25</v>
      </c>
      <c r="C1220" s="5" t="str">
        <f>"张庆"</f>
        <v>张庆</v>
      </c>
      <c r="D1220" s="5" t="str">
        <f>"女"</f>
        <v>女</v>
      </c>
      <c r="E1220" s="5" t="s">
        <v>12</v>
      </c>
    </row>
    <row r="1221" customHeight="1" spans="1:5">
      <c r="A1221" s="5">
        <v>1219</v>
      </c>
      <c r="B1221" s="5" t="s">
        <v>25</v>
      </c>
      <c r="C1221" s="5" t="str">
        <f>"吴海花"</f>
        <v>吴海花</v>
      </c>
      <c r="D1221" s="5" t="str">
        <f>"女"</f>
        <v>女</v>
      </c>
      <c r="E1221" s="5" t="s">
        <v>12</v>
      </c>
    </row>
    <row r="1222" customHeight="1" spans="1:5">
      <c r="A1222" s="5">
        <v>1220</v>
      </c>
      <c r="B1222" s="5" t="s">
        <v>25</v>
      </c>
      <c r="C1222" s="5" t="str">
        <f>"王康岛"</f>
        <v>王康岛</v>
      </c>
      <c r="D1222" s="5" t="str">
        <f>"男"</f>
        <v>男</v>
      </c>
      <c r="E1222" s="5" t="s">
        <v>12</v>
      </c>
    </row>
    <row r="1223" customHeight="1" spans="1:5">
      <c r="A1223" s="5">
        <v>1221</v>
      </c>
      <c r="B1223" s="5" t="s">
        <v>25</v>
      </c>
      <c r="C1223" s="5" t="str">
        <f>"周吉单"</f>
        <v>周吉单</v>
      </c>
      <c r="D1223" s="5" t="str">
        <f>"男"</f>
        <v>男</v>
      </c>
      <c r="E1223" s="5" t="s">
        <v>12</v>
      </c>
    </row>
    <row r="1224" customHeight="1" spans="1:5">
      <c r="A1224" s="5">
        <v>1222</v>
      </c>
      <c r="B1224" s="5" t="s">
        <v>25</v>
      </c>
      <c r="C1224" s="5" t="str">
        <f>"林道炜"</f>
        <v>林道炜</v>
      </c>
      <c r="D1224" s="5" t="str">
        <f>"男"</f>
        <v>男</v>
      </c>
      <c r="E1224" s="5" t="s">
        <v>12</v>
      </c>
    </row>
    <row r="1225" customHeight="1" spans="1:5">
      <c r="A1225" s="5">
        <v>1223</v>
      </c>
      <c r="B1225" s="5" t="s">
        <v>25</v>
      </c>
      <c r="C1225" s="5" t="str">
        <f>"王敏"</f>
        <v>王敏</v>
      </c>
      <c r="D1225" s="5" t="str">
        <f>"女"</f>
        <v>女</v>
      </c>
      <c r="E1225" s="5" t="s">
        <v>12</v>
      </c>
    </row>
    <row r="1226" customHeight="1" spans="1:5">
      <c r="A1226" s="5">
        <v>1224</v>
      </c>
      <c r="B1226" s="5" t="s">
        <v>25</v>
      </c>
      <c r="C1226" s="5" t="str">
        <f>"韦云菊"</f>
        <v>韦云菊</v>
      </c>
      <c r="D1226" s="5" t="str">
        <f>"女"</f>
        <v>女</v>
      </c>
      <c r="E1226" s="5" t="s">
        <v>12</v>
      </c>
    </row>
    <row r="1227" customHeight="1" spans="1:5">
      <c r="A1227" s="5">
        <v>1225</v>
      </c>
      <c r="B1227" s="5" t="s">
        <v>25</v>
      </c>
      <c r="C1227" s="5" t="str">
        <f>"张天庆"</f>
        <v>张天庆</v>
      </c>
      <c r="D1227" s="5" t="str">
        <f t="shared" ref="D1227:D1237" si="55">"男"</f>
        <v>男</v>
      </c>
      <c r="E1227" s="5" t="s">
        <v>12</v>
      </c>
    </row>
    <row r="1228" customHeight="1" spans="1:5">
      <c r="A1228" s="5">
        <v>1226</v>
      </c>
      <c r="B1228" s="5" t="s">
        <v>25</v>
      </c>
      <c r="C1228" s="5" t="str">
        <f>"许炳日"</f>
        <v>许炳日</v>
      </c>
      <c r="D1228" s="5" t="str">
        <f t="shared" si="55"/>
        <v>男</v>
      </c>
      <c r="E1228" s="5" t="s">
        <v>12</v>
      </c>
    </row>
    <row r="1229" customHeight="1" spans="1:5">
      <c r="A1229" s="5">
        <v>1227</v>
      </c>
      <c r="B1229" s="5" t="s">
        <v>25</v>
      </c>
      <c r="C1229" s="5" t="str">
        <f>"王槐增"</f>
        <v>王槐增</v>
      </c>
      <c r="D1229" s="5" t="str">
        <f t="shared" si="55"/>
        <v>男</v>
      </c>
      <c r="E1229" s="5" t="s">
        <v>12</v>
      </c>
    </row>
    <row r="1230" customHeight="1" spans="1:5">
      <c r="A1230" s="5">
        <v>1228</v>
      </c>
      <c r="B1230" s="5" t="s">
        <v>25</v>
      </c>
      <c r="C1230" s="5" t="str">
        <f>"王业东"</f>
        <v>王业东</v>
      </c>
      <c r="D1230" s="5" t="str">
        <f t="shared" si="55"/>
        <v>男</v>
      </c>
      <c r="E1230" s="5" t="s">
        <v>12</v>
      </c>
    </row>
    <row r="1231" customHeight="1" spans="1:5">
      <c r="A1231" s="5">
        <v>1229</v>
      </c>
      <c r="B1231" s="5" t="s">
        <v>25</v>
      </c>
      <c r="C1231" s="5" t="str">
        <f>"陈元理"</f>
        <v>陈元理</v>
      </c>
      <c r="D1231" s="5" t="str">
        <f t="shared" si="55"/>
        <v>男</v>
      </c>
      <c r="E1231" s="5" t="s">
        <v>12</v>
      </c>
    </row>
    <row r="1232" customHeight="1" spans="1:5">
      <c r="A1232" s="5">
        <v>1230</v>
      </c>
      <c r="B1232" s="5" t="s">
        <v>25</v>
      </c>
      <c r="C1232" s="5" t="str">
        <f>"郑维帅"</f>
        <v>郑维帅</v>
      </c>
      <c r="D1232" s="5" t="str">
        <f t="shared" si="55"/>
        <v>男</v>
      </c>
      <c r="E1232" s="5" t="s">
        <v>12</v>
      </c>
    </row>
    <row r="1233" customHeight="1" spans="1:5">
      <c r="A1233" s="5">
        <v>1231</v>
      </c>
      <c r="B1233" s="5" t="s">
        <v>25</v>
      </c>
      <c r="C1233" s="5" t="str">
        <f>"林番东"</f>
        <v>林番东</v>
      </c>
      <c r="D1233" s="5" t="str">
        <f t="shared" si="55"/>
        <v>男</v>
      </c>
      <c r="E1233" s="5" t="s">
        <v>12</v>
      </c>
    </row>
    <row r="1234" customHeight="1" spans="1:5">
      <c r="A1234" s="5">
        <v>1232</v>
      </c>
      <c r="B1234" s="5" t="s">
        <v>25</v>
      </c>
      <c r="C1234" s="5" t="str">
        <f>"杨亚祥"</f>
        <v>杨亚祥</v>
      </c>
      <c r="D1234" s="5" t="str">
        <f t="shared" si="55"/>
        <v>男</v>
      </c>
      <c r="E1234" s="5" t="s">
        <v>12</v>
      </c>
    </row>
    <row r="1235" customHeight="1" spans="1:5">
      <c r="A1235" s="5">
        <v>1233</v>
      </c>
      <c r="B1235" s="5" t="s">
        <v>25</v>
      </c>
      <c r="C1235" s="5" t="str">
        <f>"董振豪"</f>
        <v>董振豪</v>
      </c>
      <c r="D1235" s="5" t="str">
        <f t="shared" si="55"/>
        <v>男</v>
      </c>
      <c r="E1235" s="5" t="s">
        <v>12</v>
      </c>
    </row>
    <row r="1236" customHeight="1" spans="1:5">
      <c r="A1236" s="5">
        <v>1234</v>
      </c>
      <c r="B1236" s="5" t="s">
        <v>25</v>
      </c>
      <c r="C1236" s="5" t="str">
        <f>"符涛"</f>
        <v>符涛</v>
      </c>
      <c r="D1236" s="5" t="str">
        <f t="shared" si="55"/>
        <v>男</v>
      </c>
      <c r="E1236" s="5" t="s">
        <v>12</v>
      </c>
    </row>
    <row r="1237" customHeight="1" spans="1:5">
      <c r="A1237" s="5">
        <v>1235</v>
      </c>
      <c r="B1237" s="5" t="s">
        <v>25</v>
      </c>
      <c r="C1237" s="5" t="str">
        <f>"郑亚江"</f>
        <v>郑亚江</v>
      </c>
      <c r="D1237" s="5" t="str">
        <f t="shared" si="55"/>
        <v>男</v>
      </c>
      <c r="E1237" s="5" t="s">
        <v>12</v>
      </c>
    </row>
    <row r="1238" customHeight="1" spans="1:5">
      <c r="A1238" s="5">
        <v>1236</v>
      </c>
      <c r="B1238" s="5" t="s">
        <v>25</v>
      </c>
      <c r="C1238" s="5" t="str">
        <f>"周密"</f>
        <v>周密</v>
      </c>
      <c r="D1238" s="5" t="str">
        <f>"女"</f>
        <v>女</v>
      </c>
      <c r="E1238" s="5" t="s">
        <v>12</v>
      </c>
    </row>
    <row r="1239" customHeight="1" spans="1:5">
      <c r="A1239" s="5">
        <v>1237</v>
      </c>
      <c r="B1239" s="5" t="s">
        <v>25</v>
      </c>
      <c r="C1239" s="5" t="str">
        <f>"李珏"</f>
        <v>李珏</v>
      </c>
      <c r="D1239" s="5" t="str">
        <f t="shared" ref="D1239:D1244" si="56">"男"</f>
        <v>男</v>
      </c>
      <c r="E1239" s="5" t="s">
        <v>12</v>
      </c>
    </row>
    <row r="1240" customHeight="1" spans="1:5">
      <c r="A1240" s="5">
        <v>1238</v>
      </c>
      <c r="B1240" s="5" t="s">
        <v>25</v>
      </c>
      <c r="C1240" s="5" t="str">
        <f>"符大树"</f>
        <v>符大树</v>
      </c>
      <c r="D1240" s="5" t="str">
        <f t="shared" si="56"/>
        <v>男</v>
      </c>
      <c r="E1240" s="5" t="s">
        <v>12</v>
      </c>
    </row>
    <row r="1241" customHeight="1" spans="1:5">
      <c r="A1241" s="5">
        <v>1239</v>
      </c>
      <c r="B1241" s="5" t="s">
        <v>25</v>
      </c>
      <c r="C1241" s="5" t="str">
        <f>"郑纪旺"</f>
        <v>郑纪旺</v>
      </c>
      <c r="D1241" s="5" t="str">
        <f t="shared" si="56"/>
        <v>男</v>
      </c>
      <c r="E1241" s="5" t="s">
        <v>12</v>
      </c>
    </row>
    <row r="1242" customHeight="1" spans="1:5">
      <c r="A1242" s="5">
        <v>1240</v>
      </c>
      <c r="B1242" s="5" t="s">
        <v>25</v>
      </c>
      <c r="C1242" s="5" t="str">
        <f>"王欢"</f>
        <v>王欢</v>
      </c>
      <c r="D1242" s="5" t="str">
        <f t="shared" si="56"/>
        <v>男</v>
      </c>
      <c r="E1242" s="5" t="s">
        <v>12</v>
      </c>
    </row>
    <row r="1243" customHeight="1" spans="1:5">
      <c r="A1243" s="5">
        <v>1241</v>
      </c>
      <c r="B1243" s="5" t="s">
        <v>25</v>
      </c>
      <c r="C1243" s="5" t="str">
        <f>"李先高"</f>
        <v>李先高</v>
      </c>
      <c r="D1243" s="5" t="str">
        <f t="shared" si="56"/>
        <v>男</v>
      </c>
      <c r="E1243" s="5" t="s">
        <v>12</v>
      </c>
    </row>
    <row r="1244" customHeight="1" spans="1:5">
      <c r="A1244" s="5">
        <v>1242</v>
      </c>
      <c r="B1244" s="5" t="s">
        <v>25</v>
      </c>
      <c r="C1244" s="5" t="str">
        <f>"王大师"</f>
        <v>王大师</v>
      </c>
      <c r="D1244" s="5" t="str">
        <f t="shared" si="56"/>
        <v>男</v>
      </c>
      <c r="E1244" s="5" t="s">
        <v>12</v>
      </c>
    </row>
    <row r="1245" customHeight="1" spans="1:5">
      <c r="A1245" s="5">
        <v>1243</v>
      </c>
      <c r="B1245" s="5" t="s">
        <v>25</v>
      </c>
      <c r="C1245" s="5" t="s">
        <v>26</v>
      </c>
      <c r="D1245" s="5" t="s">
        <v>27</v>
      </c>
      <c r="E1245" s="5" t="s">
        <v>12</v>
      </c>
    </row>
    <row r="1246" customHeight="1" spans="1:5">
      <c r="A1246" s="5">
        <v>1244</v>
      </c>
      <c r="B1246" s="5" t="s">
        <v>28</v>
      </c>
      <c r="C1246" s="5" t="str">
        <f>"王潭"</f>
        <v>王潭</v>
      </c>
      <c r="D1246" s="5" t="str">
        <f>"女"</f>
        <v>女</v>
      </c>
      <c r="E1246" s="5" t="s">
        <v>12</v>
      </c>
    </row>
    <row r="1247" customHeight="1" spans="1:5">
      <c r="A1247" s="5">
        <v>1245</v>
      </c>
      <c r="B1247" s="5" t="s">
        <v>28</v>
      </c>
      <c r="C1247" s="5" t="str">
        <f>"王云光"</f>
        <v>王云光</v>
      </c>
      <c r="D1247" s="5" t="str">
        <f t="shared" ref="D1247:D1258" si="57">"男"</f>
        <v>男</v>
      </c>
      <c r="E1247" s="5" t="s">
        <v>12</v>
      </c>
    </row>
    <row r="1248" customHeight="1" spans="1:5">
      <c r="A1248" s="5">
        <v>1246</v>
      </c>
      <c r="B1248" s="5" t="s">
        <v>28</v>
      </c>
      <c r="C1248" s="5" t="str">
        <f>"吴宗松"</f>
        <v>吴宗松</v>
      </c>
      <c r="D1248" s="5" t="str">
        <f t="shared" si="57"/>
        <v>男</v>
      </c>
      <c r="E1248" s="5" t="s">
        <v>12</v>
      </c>
    </row>
    <row r="1249" customHeight="1" spans="1:5">
      <c r="A1249" s="5">
        <v>1247</v>
      </c>
      <c r="B1249" s="5" t="s">
        <v>28</v>
      </c>
      <c r="C1249" s="5" t="str">
        <f>"符大林"</f>
        <v>符大林</v>
      </c>
      <c r="D1249" s="5" t="str">
        <f t="shared" si="57"/>
        <v>男</v>
      </c>
      <c r="E1249" s="5" t="s">
        <v>12</v>
      </c>
    </row>
    <row r="1250" customHeight="1" spans="1:5">
      <c r="A1250" s="5">
        <v>1248</v>
      </c>
      <c r="B1250" s="5" t="s">
        <v>28</v>
      </c>
      <c r="C1250" s="5" t="str">
        <f>"黄庆"</f>
        <v>黄庆</v>
      </c>
      <c r="D1250" s="5" t="str">
        <f t="shared" si="57"/>
        <v>男</v>
      </c>
      <c r="E1250" s="5" t="s">
        <v>12</v>
      </c>
    </row>
    <row r="1251" customHeight="1" spans="1:5">
      <c r="A1251" s="5">
        <v>1249</v>
      </c>
      <c r="B1251" s="5" t="s">
        <v>28</v>
      </c>
      <c r="C1251" s="5" t="str">
        <f>"许扬京"</f>
        <v>许扬京</v>
      </c>
      <c r="D1251" s="5" t="str">
        <f t="shared" si="57"/>
        <v>男</v>
      </c>
      <c r="E1251" s="5" t="s">
        <v>12</v>
      </c>
    </row>
    <row r="1252" customHeight="1" spans="1:5">
      <c r="A1252" s="5">
        <v>1250</v>
      </c>
      <c r="B1252" s="5" t="s">
        <v>28</v>
      </c>
      <c r="C1252" s="5" t="str">
        <f>"王宇河"</f>
        <v>王宇河</v>
      </c>
      <c r="D1252" s="5" t="str">
        <f t="shared" si="57"/>
        <v>男</v>
      </c>
      <c r="E1252" s="5" t="s">
        <v>12</v>
      </c>
    </row>
    <row r="1253" customHeight="1" spans="1:5">
      <c r="A1253" s="5">
        <v>1251</v>
      </c>
      <c r="B1253" s="5" t="s">
        <v>28</v>
      </c>
      <c r="C1253" s="5" t="str">
        <f>"李科偕"</f>
        <v>李科偕</v>
      </c>
      <c r="D1253" s="5" t="str">
        <f t="shared" si="57"/>
        <v>男</v>
      </c>
      <c r="E1253" s="5" t="s">
        <v>12</v>
      </c>
    </row>
    <row r="1254" customHeight="1" spans="1:5">
      <c r="A1254" s="5">
        <v>1252</v>
      </c>
      <c r="B1254" s="5" t="s">
        <v>28</v>
      </c>
      <c r="C1254" s="5" t="str">
        <f>"朱日胜"</f>
        <v>朱日胜</v>
      </c>
      <c r="D1254" s="5" t="str">
        <f t="shared" si="57"/>
        <v>男</v>
      </c>
      <c r="E1254" s="5" t="s">
        <v>12</v>
      </c>
    </row>
    <row r="1255" customHeight="1" spans="1:5">
      <c r="A1255" s="5">
        <v>1253</v>
      </c>
      <c r="B1255" s="5" t="s">
        <v>28</v>
      </c>
      <c r="C1255" s="5" t="str">
        <f>"李小鹏"</f>
        <v>李小鹏</v>
      </c>
      <c r="D1255" s="5" t="str">
        <f t="shared" si="57"/>
        <v>男</v>
      </c>
      <c r="E1255" s="5" t="s">
        <v>12</v>
      </c>
    </row>
    <row r="1256" customHeight="1" spans="1:5">
      <c r="A1256" s="5">
        <v>1254</v>
      </c>
      <c r="B1256" s="5" t="s">
        <v>28</v>
      </c>
      <c r="C1256" s="5" t="str">
        <f>"黄光学"</f>
        <v>黄光学</v>
      </c>
      <c r="D1256" s="5" t="str">
        <f t="shared" si="57"/>
        <v>男</v>
      </c>
      <c r="E1256" s="5" t="s">
        <v>12</v>
      </c>
    </row>
    <row r="1257" customHeight="1" spans="1:5">
      <c r="A1257" s="5">
        <v>1255</v>
      </c>
      <c r="B1257" s="5" t="s">
        <v>28</v>
      </c>
      <c r="C1257" s="5" t="str">
        <f>"黄文杰"</f>
        <v>黄文杰</v>
      </c>
      <c r="D1257" s="5" t="str">
        <f t="shared" si="57"/>
        <v>男</v>
      </c>
      <c r="E1257" s="5" t="s">
        <v>12</v>
      </c>
    </row>
    <row r="1258" customHeight="1" spans="1:5">
      <c r="A1258" s="5">
        <v>1256</v>
      </c>
      <c r="B1258" s="5" t="s">
        <v>28</v>
      </c>
      <c r="C1258" s="5" t="str">
        <f>"彭达龙"</f>
        <v>彭达龙</v>
      </c>
      <c r="D1258" s="5" t="str">
        <f t="shared" si="57"/>
        <v>男</v>
      </c>
      <c r="E1258" s="5" t="s">
        <v>12</v>
      </c>
    </row>
    <row r="1259" customHeight="1" spans="1:5">
      <c r="A1259" s="5">
        <v>1257</v>
      </c>
      <c r="B1259" s="5" t="s">
        <v>28</v>
      </c>
      <c r="C1259" s="5" t="str">
        <f>"唐莉园"</f>
        <v>唐莉园</v>
      </c>
      <c r="D1259" s="5" t="str">
        <f>"女"</f>
        <v>女</v>
      </c>
      <c r="E1259" s="5" t="s">
        <v>12</v>
      </c>
    </row>
    <row r="1260" customHeight="1" spans="1:5">
      <c r="A1260" s="5">
        <v>1258</v>
      </c>
      <c r="B1260" s="5" t="s">
        <v>28</v>
      </c>
      <c r="C1260" s="5" t="str">
        <f>"陈义才"</f>
        <v>陈义才</v>
      </c>
      <c r="D1260" s="5" t="str">
        <f>"男"</f>
        <v>男</v>
      </c>
      <c r="E1260" s="5" t="s">
        <v>12</v>
      </c>
    </row>
    <row r="1261" customHeight="1" spans="1:5">
      <c r="A1261" s="5">
        <v>1259</v>
      </c>
      <c r="B1261" s="5" t="s">
        <v>28</v>
      </c>
      <c r="C1261" s="5" t="str">
        <f>"覃鸿发"</f>
        <v>覃鸿发</v>
      </c>
      <c r="D1261" s="5" t="str">
        <f>"男"</f>
        <v>男</v>
      </c>
      <c r="E1261" s="5" t="s">
        <v>12</v>
      </c>
    </row>
    <row r="1262" customHeight="1" spans="1:5">
      <c r="A1262" s="5">
        <v>1260</v>
      </c>
      <c r="B1262" s="5" t="s">
        <v>28</v>
      </c>
      <c r="C1262" s="5" t="str">
        <f>"梁定春"</f>
        <v>梁定春</v>
      </c>
      <c r="D1262" s="5" t="str">
        <f>"男"</f>
        <v>男</v>
      </c>
      <c r="E1262" s="5" t="s">
        <v>12</v>
      </c>
    </row>
    <row r="1263" customHeight="1" spans="1:5">
      <c r="A1263" s="5">
        <v>1261</v>
      </c>
      <c r="B1263" s="5" t="s">
        <v>28</v>
      </c>
      <c r="C1263" s="5" t="str">
        <f>"黄京超"</f>
        <v>黄京超</v>
      </c>
      <c r="D1263" s="5" t="str">
        <f>"男"</f>
        <v>男</v>
      </c>
      <c r="E1263" s="5" t="s">
        <v>12</v>
      </c>
    </row>
    <row r="1264" customHeight="1" spans="1:5">
      <c r="A1264" s="5">
        <v>1262</v>
      </c>
      <c r="B1264" s="5" t="s">
        <v>28</v>
      </c>
      <c r="C1264" s="5" t="str">
        <f>"欧姝君"</f>
        <v>欧姝君</v>
      </c>
      <c r="D1264" s="5" t="str">
        <f>"女"</f>
        <v>女</v>
      </c>
      <c r="E1264" s="5" t="s">
        <v>12</v>
      </c>
    </row>
    <row r="1265" customHeight="1" spans="1:5">
      <c r="A1265" s="5">
        <v>1263</v>
      </c>
      <c r="B1265" s="5" t="s">
        <v>28</v>
      </c>
      <c r="C1265" s="5" t="str">
        <f>"黄庆德"</f>
        <v>黄庆德</v>
      </c>
      <c r="D1265" s="5" t="str">
        <f>"男"</f>
        <v>男</v>
      </c>
      <c r="E1265" s="5" t="s">
        <v>12</v>
      </c>
    </row>
    <row r="1266" customHeight="1" spans="1:5">
      <c r="A1266" s="5">
        <v>1264</v>
      </c>
      <c r="B1266" s="5" t="s">
        <v>28</v>
      </c>
      <c r="C1266" s="5" t="str">
        <f>"赖丹芝"</f>
        <v>赖丹芝</v>
      </c>
      <c r="D1266" s="5" t="str">
        <f>"女"</f>
        <v>女</v>
      </c>
      <c r="E1266" s="5" t="s">
        <v>12</v>
      </c>
    </row>
    <row r="1267" customHeight="1" spans="1:5">
      <c r="A1267" s="5">
        <v>1265</v>
      </c>
      <c r="B1267" s="5" t="s">
        <v>28</v>
      </c>
      <c r="C1267" s="5" t="str">
        <f>"冯良男"</f>
        <v>冯良男</v>
      </c>
      <c r="D1267" s="5" t="str">
        <f>"男"</f>
        <v>男</v>
      </c>
      <c r="E1267" s="5" t="s">
        <v>12</v>
      </c>
    </row>
    <row r="1268" customHeight="1" spans="1:5">
      <c r="A1268" s="5">
        <v>1266</v>
      </c>
      <c r="B1268" s="5" t="s">
        <v>28</v>
      </c>
      <c r="C1268" s="5" t="str">
        <f>"陈天丹"</f>
        <v>陈天丹</v>
      </c>
      <c r="D1268" s="5" t="str">
        <f>"男"</f>
        <v>男</v>
      </c>
      <c r="E1268" s="5" t="s">
        <v>12</v>
      </c>
    </row>
    <row r="1269" customHeight="1" spans="1:5">
      <c r="A1269" s="5">
        <v>1267</v>
      </c>
      <c r="B1269" s="5" t="s">
        <v>28</v>
      </c>
      <c r="C1269" s="5" t="str">
        <f>"吴青蔚"</f>
        <v>吴青蔚</v>
      </c>
      <c r="D1269" s="5" t="str">
        <f>"男"</f>
        <v>男</v>
      </c>
      <c r="E1269" s="5" t="s">
        <v>12</v>
      </c>
    </row>
    <row r="1270" customHeight="1" spans="1:5">
      <c r="A1270" s="5">
        <v>1268</v>
      </c>
      <c r="B1270" s="5" t="s">
        <v>28</v>
      </c>
      <c r="C1270" s="5" t="str">
        <f>"刘芥桃"</f>
        <v>刘芥桃</v>
      </c>
      <c r="D1270" s="5" t="str">
        <f>"女"</f>
        <v>女</v>
      </c>
      <c r="E1270" s="5" t="s">
        <v>12</v>
      </c>
    </row>
    <row r="1271" customHeight="1" spans="1:5">
      <c r="A1271" s="5">
        <v>1269</v>
      </c>
      <c r="B1271" s="5" t="s">
        <v>28</v>
      </c>
      <c r="C1271" s="5" t="str">
        <f>"符文"</f>
        <v>符文</v>
      </c>
      <c r="D1271" s="5" t="str">
        <f t="shared" ref="D1271:D1278" si="58">"男"</f>
        <v>男</v>
      </c>
      <c r="E1271" s="5" t="s">
        <v>12</v>
      </c>
    </row>
    <row r="1272" customHeight="1" spans="1:5">
      <c r="A1272" s="5">
        <v>1270</v>
      </c>
      <c r="B1272" s="5" t="s">
        <v>28</v>
      </c>
      <c r="C1272" s="5" t="str">
        <f>"梅望劲"</f>
        <v>梅望劲</v>
      </c>
      <c r="D1272" s="5" t="str">
        <f t="shared" si="58"/>
        <v>男</v>
      </c>
      <c r="E1272" s="5" t="s">
        <v>12</v>
      </c>
    </row>
    <row r="1273" customHeight="1" spans="1:5">
      <c r="A1273" s="5">
        <v>1271</v>
      </c>
      <c r="B1273" s="5" t="s">
        <v>28</v>
      </c>
      <c r="C1273" s="5" t="str">
        <f>"钟昌雄"</f>
        <v>钟昌雄</v>
      </c>
      <c r="D1273" s="5" t="str">
        <f t="shared" si="58"/>
        <v>男</v>
      </c>
      <c r="E1273" s="5" t="s">
        <v>12</v>
      </c>
    </row>
    <row r="1274" customHeight="1" spans="1:5">
      <c r="A1274" s="5">
        <v>1272</v>
      </c>
      <c r="B1274" s="5" t="s">
        <v>28</v>
      </c>
      <c r="C1274" s="5" t="str">
        <f>"曾维旭"</f>
        <v>曾维旭</v>
      </c>
      <c r="D1274" s="5" t="str">
        <f t="shared" si="58"/>
        <v>男</v>
      </c>
      <c r="E1274" s="5" t="s">
        <v>12</v>
      </c>
    </row>
    <row r="1275" customHeight="1" spans="1:5">
      <c r="A1275" s="5">
        <v>1273</v>
      </c>
      <c r="B1275" s="5" t="s">
        <v>28</v>
      </c>
      <c r="C1275" s="5" t="str">
        <f>"符佳星"</f>
        <v>符佳星</v>
      </c>
      <c r="D1275" s="5" t="str">
        <f t="shared" si="58"/>
        <v>男</v>
      </c>
      <c r="E1275" s="5" t="s">
        <v>12</v>
      </c>
    </row>
    <row r="1276" customHeight="1" spans="1:5">
      <c r="A1276" s="5">
        <v>1274</v>
      </c>
      <c r="B1276" s="5" t="s">
        <v>28</v>
      </c>
      <c r="C1276" s="5" t="str">
        <f>"王达进"</f>
        <v>王达进</v>
      </c>
      <c r="D1276" s="5" t="str">
        <f t="shared" si="58"/>
        <v>男</v>
      </c>
      <c r="E1276" s="5" t="s">
        <v>12</v>
      </c>
    </row>
    <row r="1277" customHeight="1" spans="1:5">
      <c r="A1277" s="5">
        <v>1275</v>
      </c>
      <c r="B1277" s="5" t="s">
        <v>28</v>
      </c>
      <c r="C1277" s="5" t="str">
        <f>"符杰珍"</f>
        <v>符杰珍</v>
      </c>
      <c r="D1277" s="5" t="str">
        <f t="shared" si="58"/>
        <v>男</v>
      </c>
      <c r="E1277" s="5" t="s">
        <v>12</v>
      </c>
    </row>
    <row r="1278" customHeight="1" spans="1:5">
      <c r="A1278" s="5">
        <v>1276</v>
      </c>
      <c r="B1278" s="5" t="s">
        <v>28</v>
      </c>
      <c r="C1278" s="5" t="str">
        <f>"符凯珍"</f>
        <v>符凯珍</v>
      </c>
      <c r="D1278" s="5" t="str">
        <f t="shared" si="58"/>
        <v>男</v>
      </c>
      <c r="E1278" s="5" t="s">
        <v>12</v>
      </c>
    </row>
    <row r="1279" customHeight="1" spans="1:5">
      <c r="A1279" s="5">
        <v>1277</v>
      </c>
      <c r="B1279" s="5" t="s">
        <v>28</v>
      </c>
      <c r="C1279" s="5" t="str">
        <f>"苏羽璇"</f>
        <v>苏羽璇</v>
      </c>
      <c r="D1279" s="5" t="str">
        <f>"女"</f>
        <v>女</v>
      </c>
      <c r="E1279" s="5" t="s">
        <v>12</v>
      </c>
    </row>
    <row r="1280" customHeight="1" spans="1:5">
      <c r="A1280" s="5">
        <v>1278</v>
      </c>
      <c r="B1280" s="5" t="s">
        <v>28</v>
      </c>
      <c r="C1280" s="5" t="str">
        <f>"逯青松"</f>
        <v>逯青松</v>
      </c>
      <c r="D1280" s="5" t="str">
        <f t="shared" ref="D1280:D1291" si="59">"男"</f>
        <v>男</v>
      </c>
      <c r="E1280" s="5" t="s">
        <v>12</v>
      </c>
    </row>
    <row r="1281" customHeight="1" spans="1:5">
      <c r="A1281" s="5">
        <v>1279</v>
      </c>
      <c r="B1281" s="5" t="s">
        <v>28</v>
      </c>
      <c r="C1281" s="5" t="str">
        <f>"王玺"</f>
        <v>王玺</v>
      </c>
      <c r="D1281" s="5" t="str">
        <f t="shared" si="59"/>
        <v>男</v>
      </c>
      <c r="E1281" s="5" t="s">
        <v>12</v>
      </c>
    </row>
    <row r="1282" customHeight="1" spans="1:5">
      <c r="A1282" s="5">
        <v>1280</v>
      </c>
      <c r="B1282" s="5" t="s">
        <v>28</v>
      </c>
      <c r="C1282" s="5" t="str">
        <f>"谭超"</f>
        <v>谭超</v>
      </c>
      <c r="D1282" s="5" t="str">
        <f t="shared" si="59"/>
        <v>男</v>
      </c>
      <c r="E1282" s="5" t="s">
        <v>12</v>
      </c>
    </row>
    <row r="1283" customHeight="1" spans="1:5">
      <c r="A1283" s="5">
        <v>1281</v>
      </c>
      <c r="B1283" s="5" t="s">
        <v>28</v>
      </c>
      <c r="C1283" s="5" t="str">
        <f>"陈真宝"</f>
        <v>陈真宝</v>
      </c>
      <c r="D1283" s="5" t="str">
        <f t="shared" si="59"/>
        <v>男</v>
      </c>
      <c r="E1283" s="5" t="s">
        <v>12</v>
      </c>
    </row>
    <row r="1284" customHeight="1" spans="1:5">
      <c r="A1284" s="5">
        <v>1282</v>
      </c>
      <c r="B1284" s="5" t="s">
        <v>28</v>
      </c>
      <c r="C1284" s="5" t="str">
        <f>"郭业攀"</f>
        <v>郭业攀</v>
      </c>
      <c r="D1284" s="5" t="str">
        <f t="shared" si="59"/>
        <v>男</v>
      </c>
      <c r="E1284" s="5" t="s">
        <v>12</v>
      </c>
    </row>
    <row r="1285" customHeight="1" spans="1:5">
      <c r="A1285" s="5">
        <v>1283</v>
      </c>
      <c r="B1285" s="5" t="s">
        <v>28</v>
      </c>
      <c r="C1285" s="5" t="str">
        <f>"王恩任"</f>
        <v>王恩任</v>
      </c>
      <c r="D1285" s="5" t="str">
        <f t="shared" si="59"/>
        <v>男</v>
      </c>
      <c r="E1285" s="5" t="s">
        <v>12</v>
      </c>
    </row>
    <row r="1286" customHeight="1" spans="1:5">
      <c r="A1286" s="5">
        <v>1284</v>
      </c>
      <c r="B1286" s="5" t="s">
        <v>28</v>
      </c>
      <c r="C1286" s="5" t="str">
        <f>"王鳌"</f>
        <v>王鳌</v>
      </c>
      <c r="D1286" s="5" t="str">
        <f t="shared" si="59"/>
        <v>男</v>
      </c>
      <c r="E1286" s="5" t="s">
        <v>12</v>
      </c>
    </row>
    <row r="1287" customHeight="1" spans="1:5">
      <c r="A1287" s="5">
        <v>1285</v>
      </c>
      <c r="B1287" s="5" t="s">
        <v>28</v>
      </c>
      <c r="C1287" s="5" t="str">
        <f>"孙振烘"</f>
        <v>孙振烘</v>
      </c>
      <c r="D1287" s="5" t="str">
        <f t="shared" si="59"/>
        <v>男</v>
      </c>
      <c r="E1287" s="5" t="s">
        <v>12</v>
      </c>
    </row>
    <row r="1288" customHeight="1" spans="1:5">
      <c r="A1288" s="5">
        <v>1286</v>
      </c>
      <c r="B1288" s="5" t="s">
        <v>28</v>
      </c>
      <c r="C1288" s="5" t="str">
        <f>"邹丰宇"</f>
        <v>邹丰宇</v>
      </c>
      <c r="D1288" s="5" t="str">
        <f t="shared" si="59"/>
        <v>男</v>
      </c>
      <c r="E1288" s="5" t="s">
        <v>12</v>
      </c>
    </row>
    <row r="1289" customHeight="1" spans="1:5">
      <c r="A1289" s="5">
        <v>1287</v>
      </c>
      <c r="B1289" s="5" t="s">
        <v>28</v>
      </c>
      <c r="C1289" s="5" t="str">
        <f>"李武深"</f>
        <v>李武深</v>
      </c>
      <c r="D1289" s="5" t="str">
        <f t="shared" si="59"/>
        <v>男</v>
      </c>
      <c r="E1289" s="5" t="s">
        <v>12</v>
      </c>
    </row>
    <row r="1290" customHeight="1" spans="1:5">
      <c r="A1290" s="5">
        <v>1288</v>
      </c>
      <c r="B1290" s="5" t="s">
        <v>28</v>
      </c>
      <c r="C1290" s="5" t="str">
        <f>"李遴超"</f>
        <v>李遴超</v>
      </c>
      <c r="D1290" s="5" t="str">
        <f t="shared" si="59"/>
        <v>男</v>
      </c>
      <c r="E1290" s="5" t="s">
        <v>12</v>
      </c>
    </row>
    <row r="1291" customHeight="1" spans="1:5">
      <c r="A1291" s="5">
        <v>1289</v>
      </c>
      <c r="B1291" s="5" t="s">
        <v>29</v>
      </c>
      <c r="C1291" s="5" t="str">
        <f>"欧开轩"</f>
        <v>欧开轩</v>
      </c>
      <c r="D1291" s="5" t="str">
        <f t="shared" si="59"/>
        <v>男</v>
      </c>
      <c r="E1291" s="5" t="s">
        <v>12</v>
      </c>
    </row>
    <row r="1292" customHeight="1" spans="1:5">
      <c r="A1292" s="5">
        <v>1290</v>
      </c>
      <c r="B1292" s="5" t="s">
        <v>29</v>
      </c>
      <c r="C1292" s="5" t="str">
        <f>"陈小清"</f>
        <v>陈小清</v>
      </c>
      <c r="D1292" s="5" t="str">
        <f>"女"</f>
        <v>女</v>
      </c>
      <c r="E1292" s="5" t="s">
        <v>12</v>
      </c>
    </row>
    <row r="1293" customHeight="1" spans="1:5">
      <c r="A1293" s="5">
        <v>1291</v>
      </c>
      <c r="B1293" s="5" t="s">
        <v>29</v>
      </c>
      <c r="C1293" s="5" t="str">
        <f>"黄堂庄"</f>
        <v>黄堂庄</v>
      </c>
      <c r="D1293" s="5" t="str">
        <f>"男"</f>
        <v>男</v>
      </c>
      <c r="E1293" s="5" t="s">
        <v>12</v>
      </c>
    </row>
    <row r="1294" customHeight="1" spans="1:5">
      <c r="A1294" s="5">
        <v>1292</v>
      </c>
      <c r="B1294" s="5" t="s">
        <v>29</v>
      </c>
      <c r="C1294" s="5" t="str">
        <f>"邱庆养"</f>
        <v>邱庆养</v>
      </c>
      <c r="D1294" s="5" t="str">
        <f>"男"</f>
        <v>男</v>
      </c>
      <c r="E1294" s="5" t="s">
        <v>12</v>
      </c>
    </row>
    <row r="1295" customHeight="1" spans="1:5">
      <c r="A1295" s="5">
        <v>1293</v>
      </c>
      <c r="B1295" s="5" t="s">
        <v>29</v>
      </c>
      <c r="C1295" s="5" t="str">
        <f>"邢婵"</f>
        <v>邢婵</v>
      </c>
      <c r="D1295" s="5" t="str">
        <f>"女"</f>
        <v>女</v>
      </c>
      <c r="E1295" s="5" t="s">
        <v>12</v>
      </c>
    </row>
    <row r="1296" customHeight="1" spans="1:5">
      <c r="A1296" s="5">
        <v>1294</v>
      </c>
      <c r="B1296" s="5" t="s">
        <v>29</v>
      </c>
      <c r="C1296" s="5" t="str">
        <f>"余晓伟"</f>
        <v>余晓伟</v>
      </c>
      <c r="D1296" s="5" t="str">
        <f t="shared" ref="D1296:D1319" si="60">"男"</f>
        <v>男</v>
      </c>
      <c r="E1296" s="5" t="s">
        <v>12</v>
      </c>
    </row>
    <row r="1297" customHeight="1" spans="1:5">
      <c r="A1297" s="5">
        <v>1295</v>
      </c>
      <c r="B1297" s="5" t="s">
        <v>29</v>
      </c>
      <c r="C1297" s="5" t="str">
        <f>"王祺明"</f>
        <v>王祺明</v>
      </c>
      <c r="D1297" s="5" t="str">
        <f t="shared" si="60"/>
        <v>男</v>
      </c>
      <c r="E1297" s="5" t="s">
        <v>12</v>
      </c>
    </row>
    <row r="1298" customHeight="1" spans="1:5">
      <c r="A1298" s="5">
        <v>1296</v>
      </c>
      <c r="B1298" s="5" t="s">
        <v>29</v>
      </c>
      <c r="C1298" s="5" t="str">
        <f>"周传史"</f>
        <v>周传史</v>
      </c>
      <c r="D1298" s="5" t="str">
        <f t="shared" si="60"/>
        <v>男</v>
      </c>
      <c r="E1298" s="5" t="s">
        <v>12</v>
      </c>
    </row>
    <row r="1299" customHeight="1" spans="1:5">
      <c r="A1299" s="5">
        <v>1297</v>
      </c>
      <c r="B1299" s="5" t="s">
        <v>29</v>
      </c>
      <c r="C1299" s="5" t="str">
        <f>"何建琼"</f>
        <v>何建琼</v>
      </c>
      <c r="D1299" s="5" t="str">
        <f t="shared" si="60"/>
        <v>男</v>
      </c>
      <c r="E1299" s="5" t="s">
        <v>12</v>
      </c>
    </row>
    <row r="1300" customHeight="1" spans="1:5">
      <c r="A1300" s="5">
        <v>1298</v>
      </c>
      <c r="B1300" s="5" t="s">
        <v>29</v>
      </c>
      <c r="C1300" s="5" t="str">
        <f>"林明宇"</f>
        <v>林明宇</v>
      </c>
      <c r="D1300" s="5" t="str">
        <f t="shared" si="60"/>
        <v>男</v>
      </c>
      <c r="E1300" s="5" t="s">
        <v>12</v>
      </c>
    </row>
    <row r="1301" customHeight="1" spans="1:5">
      <c r="A1301" s="5">
        <v>1299</v>
      </c>
      <c r="B1301" s="5" t="s">
        <v>29</v>
      </c>
      <c r="C1301" s="5" t="str">
        <f>"唐德斌"</f>
        <v>唐德斌</v>
      </c>
      <c r="D1301" s="5" t="str">
        <f t="shared" si="60"/>
        <v>男</v>
      </c>
      <c r="E1301" s="5" t="s">
        <v>12</v>
      </c>
    </row>
    <row r="1302" customHeight="1" spans="1:5">
      <c r="A1302" s="5">
        <v>1300</v>
      </c>
      <c r="B1302" s="5" t="s">
        <v>29</v>
      </c>
      <c r="C1302" s="5" t="str">
        <f>"黄志幻"</f>
        <v>黄志幻</v>
      </c>
      <c r="D1302" s="5" t="str">
        <f t="shared" si="60"/>
        <v>男</v>
      </c>
      <c r="E1302" s="5" t="s">
        <v>12</v>
      </c>
    </row>
    <row r="1303" customHeight="1" spans="1:5">
      <c r="A1303" s="5">
        <v>1301</v>
      </c>
      <c r="B1303" s="5" t="s">
        <v>29</v>
      </c>
      <c r="C1303" s="5" t="str">
        <f>"叶锡浩"</f>
        <v>叶锡浩</v>
      </c>
      <c r="D1303" s="5" t="str">
        <f t="shared" si="60"/>
        <v>男</v>
      </c>
      <c r="E1303" s="5" t="s">
        <v>12</v>
      </c>
    </row>
    <row r="1304" customHeight="1" spans="1:5">
      <c r="A1304" s="5">
        <v>1302</v>
      </c>
      <c r="B1304" s="5" t="s">
        <v>29</v>
      </c>
      <c r="C1304" s="5" t="str">
        <f>"陈奕丞"</f>
        <v>陈奕丞</v>
      </c>
      <c r="D1304" s="5" t="str">
        <f t="shared" si="60"/>
        <v>男</v>
      </c>
      <c r="E1304" s="5" t="s">
        <v>12</v>
      </c>
    </row>
    <row r="1305" customHeight="1" spans="1:5">
      <c r="A1305" s="5">
        <v>1303</v>
      </c>
      <c r="B1305" s="5" t="s">
        <v>29</v>
      </c>
      <c r="C1305" s="5" t="str">
        <f>"卢德吉"</f>
        <v>卢德吉</v>
      </c>
      <c r="D1305" s="5" t="str">
        <f t="shared" si="60"/>
        <v>男</v>
      </c>
      <c r="E1305" s="5" t="s">
        <v>12</v>
      </c>
    </row>
    <row r="1306" customHeight="1" spans="1:5">
      <c r="A1306" s="5">
        <v>1304</v>
      </c>
      <c r="B1306" s="5" t="s">
        <v>30</v>
      </c>
      <c r="C1306" s="5" t="str">
        <f>"王弗君"</f>
        <v>王弗君</v>
      </c>
      <c r="D1306" s="5" t="str">
        <f t="shared" si="60"/>
        <v>男</v>
      </c>
      <c r="E1306" s="5" t="s">
        <v>12</v>
      </c>
    </row>
    <row r="1307" customHeight="1" spans="1:5">
      <c r="A1307" s="5">
        <v>1305</v>
      </c>
      <c r="B1307" s="5" t="s">
        <v>30</v>
      </c>
      <c r="C1307" s="5" t="str">
        <f>"周永壮"</f>
        <v>周永壮</v>
      </c>
      <c r="D1307" s="5" t="str">
        <f t="shared" si="60"/>
        <v>男</v>
      </c>
      <c r="E1307" s="5" t="s">
        <v>12</v>
      </c>
    </row>
    <row r="1308" customHeight="1" spans="1:5">
      <c r="A1308" s="5">
        <v>1306</v>
      </c>
      <c r="B1308" s="5" t="s">
        <v>30</v>
      </c>
      <c r="C1308" s="5" t="str">
        <f>"林明谊"</f>
        <v>林明谊</v>
      </c>
      <c r="D1308" s="5" t="str">
        <f t="shared" si="60"/>
        <v>男</v>
      </c>
      <c r="E1308" s="5" t="s">
        <v>12</v>
      </c>
    </row>
    <row r="1309" customHeight="1" spans="1:5">
      <c r="A1309" s="5">
        <v>1307</v>
      </c>
      <c r="B1309" s="5" t="s">
        <v>30</v>
      </c>
      <c r="C1309" s="5" t="str">
        <f>"谢自才"</f>
        <v>谢自才</v>
      </c>
      <c r="D1309" s="5" t="str">
        <f t="shared" si="60"/>
        <v>男</v>
      </c>
      <c r="E1309" s="5" t="s">
        <v>12</v>
      </c>
    </row>
    <row r="1310" customHeight="1" spans="1:5">
      <c r="A1310" s="5">
        <v>1308</v>
      </c>
      <c r="B1310" s="5" t="s">
        <v>30</v>
      </c>
      <c r="C1310" s="5" t="str">
        <f>"符春宝"</f>
        <v>符春宝</v>
      </c>
      <c r="D1310" s="5" t="str">
        <f t="shared" si="60"/>
        <v>男</v>
      </c>
      <c r="E1310" s="5" t="s">
        <v>12</v>
      </c>
    </row>
    <row r="1311" customHeight="1" spans="1:5">
      <c r="A1311" s="5">
        <v>1309</v>
      </c>
      <c r="B1311" s="5" t="s">
        <v>30</v>
      </c>
      <c r="C1311" s="5" t="str">
        <f>"李德徐"</f>
        <v>李德徐</v>
      </c>
      <c r="D1311" s="5" t="str">
        <f t="shared" si="60"/>
        <v>男</v>
      </c>
      <c r="E1311" s="5" t="s">
        <v>12</v>
      </c>
    </row>
    <row r="1312" customHeight="1" spans="1:5">
      <c r="A1312" s="5">
        <v>1310</v>
      </c>
      <c r="B1312" s="5" t="s">
        <v>30</v>
      </c>
      <c r="C1312" s="5" t="str">
        <f>"蔡亲亮"</f>
        <v>蔡亲亮</v>
      </c>
      <c r="D1312" s="5" t="str">
        <f t="shared" si="60"/>
        <v>男</v>
      </c>
      <c r="E1312" s="5" t="s">
        <v>12</v>
      </c>
    </row>
    <row r="1313" customHeight="1" spans="1:5">
      <c r="A1313" s="5">
        <v>1311</v>
      </c>
      <c r="B1313" s="5" t="s">
        <v>30</v>
      </c>
      <c r="C1313" s="5" t="str">
        <f>"杜经伟"</f>
        <v>杜经伟</v>
      </c>
      <c r="D1313" s="5" t="str">
        <f t="shared" si="60"/>
        <v>男</v>
      </c>
      <c r="E1313" s="5" t="s">
        <v>12</v>
      </c>
    </row>
    <row r="1314" customHeight="1" spans="1:5">
      <c r="A1314" s="5">
        <v>1312</v>
      </c>
      <c r="B1314" s="5" t="s">
        <v>30</v>
      </c>
      <c r="C1314" s="5" t="str">
        <f>"杨浩"</f>
        <v>杨浩</v>
      </c>
      <c r="D1314" s="5" t="str">
        <f t="shared" si="60"/>
        <v>男</v>
      </c>
      <c r="E1314" s="5" t="s">
        <v>12</v>
      </c>
    </row>
    <row r="1315" customHeight="1" spans="1:5">
      <c r="A1315" s="5">
        <v>1313</v>
      </c>
      <c r="B1315" s="5" t="s">
        <v>30</v>
      </c>
      <c r="C1315" s="5" t="str">
        <f>"李源骈"</f>
        <v>李源骈</v>
      </c>
      <c r="D1315" s="5" t="str">
        <f t="shared" si="60"/>
        <v>男</v>
      </c>
      <c r="E1315" s="5" t="s">
        <v>12</v>
      </c>
    </row>
    <row r="1316" customHeight="1" spans="1:5">
      <c r="A1316" s="5">
        <v>1314</v>
      </c>
      <c r="B1316" s="5" t="s">
        <v>30</v>
      </c>
      <c r="C1316" s="5" t="str">
        <f>"陈业豪"</f>
        <v>陈业豪</v>
      </c>
      <c r="D1316" s="5" t="str">
        <f t="shared" si="60"/>
        <v>男</v>
      </c>
      <c r="E1316" s="5" t="s">
        <v>12</v>
      </c>
    </row>
    <row r="1317" customHeight="1" spans="1:5">
      <c r="A1317" s="5">
        <v>1315</v>
      </c>
      <c r="B1317" s="5" t="s">
        <v>30</v>
      </c>
      <c r="C1317" s="5" t="str">
        <f>"王和标"</f>
        <v>王和标</v>
      </c>
      <c r="D1317" s="5" t="str">
        <f t="shared" si="60"/>
        <v>男</v>
      </c>
      <c r="E1317" s="5" t="s">
        <v>12</v>
      </c>
    </row>
    <row r="1318" customHeight="1" spans="1:5">
      <c r="A1318" s="5">
        <v>1316</v>
      </c>
      <c r="B1318" s="5" t="s">
        <v>30</v>
      </c>
      <c r="C1318" s="5" t="str">
        <f>"吴毓山"</f>
        <v>吴毓山</v>
      </c>
      <c r="D1318" s="5" t="str">
        <f t="shared" si="60"/>
        <v>男</v>
      </c>
      <c r="E1318" s="5" t="s">
        <v>12</v>
      </c>
    </row>
    <row r="1319" customHeight="1" spans="1:5">
      <c r="A1319" s="5">
        <v>1317</v>
      </c>
      <c r="B1319" s="5" t="s">
        <v>30</v>
      </c>
      <c r="C1319" s="5" t="str">
        <f>"温伟武"</f>
        <v>温伟武</v>
      </c>
      <c r="D1319" s="5" t="str">
        <f t="shared" si="60"/>
        <v>男</v>
      </c>
      <c r="E1319" s="5" t="s">
        <v>12</v>
      </c>
    </row>
    <row r="1320" customHeight="1" spans="1:5">
      <c r="A1320" s="5">
        <v>1318</v>
      </c>
      <c r="B1320" s="5" t="s">
        <v>30</v>
      </c>
      <c r="C1320" s="5" t="str">
        <f>"吴金荣"</f>
        <v>吴金荣</v>
      </c>
      <c r="D1320" s="5" t="str">
        <f>"女"</f>
        <v>女</v>
      </c>
      <c r="E1320" s="5" t="s">
        <v>12</v>
      </c>
    </row>
    <row r="1321" customHeight="1" spans="1:5">
      <c r="A1321" s="5">
        <v>1319</v>
      </c>
      <c r="B1321" s="5" t="s">
        <v>30</v>
      </c>
      <c r="C1321" s="5" t="str">
        <f>"王冰"</f>
        <v>王冰</v>
      </c>
      <c r="D1321" s="5" t="str">
        <f>"女"</f>
        <v>女</v>
      </c>
      <c r="E1321" s="5" t="s">
        <v>12</v>
      </c>
    </row>
    <row r="1322" customHeight="1" spans="1:5">
      <c r="A1322" s="5">
        <v>1320</v>
      </c>
      <c r="B1322" s="5" t="s">
        <v>30</v>
      </c>
      <c r="C1322" s="5" t="str">
        <f>"林涛"</f>
        <v>林涛</v>
      </c>
      <c r="D1322" s="5" t="str">
        <f t="shared" ref="D1322:D1328" si="61">"男"</f>
        <v>男</v>
      </c>
      <c r="E1322" s="5" t="s">
        <v>12</v>
      </c>
    </row>
    <row r="1323" customHeight="1" spans="1:5">
      <c r="A1323" s="5">
        <v>1321</v>
      </c>
      <c r="B1323" s="5" t="s">
        <v>30</v>
      </c>
      <c r="C1323" s="5" t="str">
        <f>"符巨龙"</f>
        <v>符巨龙</v>
      </c>
      <c r="D1323" s="5" t="str">
        <f t="shared" si="61"/>
        <v>男</v>
      </c>
      <c r="E1323" s="5" t="s">
        <v>12</v>
      </c>
    </row>
    <row r="1324" customHeight="1" spans="1:5">
      <c r="A1324" s="5">
        <v>1322</v>
      </c>
      <c r="B1324" s="5" t="s">
        <v>30</v>
      </c>
      <c r="C1324" s="5" t="str">
        <f>"姜凯"</f>
        <v>姜凯</v>
      </c>
      <c r="D1324" s="5" t="str">
        <f t="shared" si="61"/>
        <v>男</v>
      </c>
      <c r="E1324" s="5" t="s">
        <v>12</v>
      </c>
    </row>
    <row r="1325" customHeight="1" spans="1:5">
      <c r="A1325" s="5">
        <v>1323</v>
      </c>
      <c r="B1325" s="5" t="s">
        <v>30</v>
      </c>
      <c r="C1325" s="5" t="str">
        <f>"文一飔"</f>
        <v>文一飔</v>
      </c>
      <c r="D1325" s="5" t="str">
        <f t="shared" si="61"/>
        <v>男</v>
      </c>
      <c r="E1325" s="5" t="s">
        <v>12</v>
      </c>
    </row>
    <row r="1326" customHeight="1" spans="1:5">
      <c r="A1326" s="5">
        <v>1324</v>
      </c>
      <c r="B1326" s="5" t="s">
        <v>30</v>
      </c>
      <c r="C1326" s="5" t="str">
        <f>"徐宗顺"</f>
        <v>徐宗顺</v>
      </c>
      <c r="D1326" s="5" t="str">
        <f t="shared" si="61"/>
        <v>男</v>
      </c>
      <c r="E1326" s="5" t="s">
        <v>12</v>
      </c>
    </row>
    <row r="1327" customHeight="1" spans="1:5">
      <c r="A1327" s="5">
        <v>1325</v>
      </c>
      <c r="B1327" s="5" t="s">
        <v>30</v>
      </c>
      <c r="C1327" s="5" t="str">
        <f>"陈队"</f>
        <v>陈队</v>
      </c>
      <c r="D1327" s="5" t="str">
        <f t="shared" si="61"/>
        <v>男</v>
      </c>
      <c r="E1327" s="5" t="s">
        <v>12</v>
      </c>
    </row>
    <row r="1328" customHeight="1" spans="1:5">
      <c r="A1328" s="5">
        <v>1326</v>
      </c>
      <c r="B1328" s="5" t="s">
        <v>30</v>
      </c>
      <c r="C1328" s="5" t="str">
        <f>"吴多杰"</f>
        <v>吴多杰</v>
      </c>
      <c r="D1328" s="5" t="str">
        <f t="shared" si="61"/>
        <v>男</v>
      </c>
      <c r="E1328" s="5" t="s">
        <v>12</v>
      </c>
    </row>
    <row r="1329" customHeight="1" spans="1:5">
      <c r="A1329" s="5">
        <v>1327</v>
      </c>
      <c r="B1329" s="5" t="s">
        <v>31</v>
      </c>
      <c r="C1329" s="5" t="str">
        <f>"冯菁菁"</f>
        <v>冯菁菁</v>
      </c>
      <c r="D1329" s="5" t="str">
        <f t="shared" ref="D1329:D1351" si="62">"女"</f>
        <v>女</v>
      </c>
      <c r="E1329" s="5" t="s">
        <v>12</v>
      </c>
    </row>
    <row r="1330" customHeight="1" spans="1:5">
      <c r="A1330" s="5">
        <v>1328</v>
      </c>
      <c r="B1330" s="5" t="s">
        <v>31</v>
      </c>
      <c r="C1330" s="5" t="str">
        <f>"朱娇霞"</f>
        <v>朱娇霞</v>
      </c>
      <c r="D1330" s="5" t="str">
        <f t="shared" si="62"/>
        <v>女</v>
      </c>
      <c r="E1330" s="5" t="s">
        <v>12</v>
      </c>
    </row>
    <row r="1331" customHeight="1" spans="1:5">
      <c r="A1331" s="5">
        <v>1329</v>
      </c>
      <c r="B1331" s="5" t="s">
        <v>31</v>
      </c>
      <c r="C1331" s="5" t="str">
        <f>"冯丽朱"</f>
        <v>冯丽朱</v>
      </c>
      <c r="D1331" s="5" t="str">
        <f t="shared" si="62"/>
        <v>女</v>
      </c>
      <c r="E1331" s="5" t="s">
        <v>12</v>
      </c>
    </row>
    <row r="1332" customHeight="1" spans="1:5">
      <c r="A1332" s="5">
        <v>1330</v>
      </c>
      <c r="B1332" s="5" t="s">
        <v>31</v>
      </c>
      <c r="C1332" s="5" t="str">
        <f>"姜姗姗"</f>
        <v>姜姗姗</v>
      </c>
      <c r="D1332" s="5" t="str">
        <f t="shared" si="62"/>
        <v>女</v>
      </c>
      <c r="E1332" s="5" t="s">
        <v>12</v>
      </c>
    </row>
    <row r="1333" customHeight="1" spans="1:5">
      <c r="A1333" s="5">
        <v>1331</v>
      </c>
      <c r="B1333" s="5" t="s">
        <v>31</v>
      </c>
      <c r="C1333" s="5" t="str">
        <f>"孙子雯"</f>
        <v>孙子雯</v>
      </c>
      <c r="D1333" s="5" t="str">
        <f t="shared" si="62"/>
        <v>女</v>
      </c>
      <c r="E1333" s="5" t="s">
        <v>12</v>
      </c>
    </row>
    <row r="1334" customHeight="1" spans="1:5">
      <c r="A1334" s="5">
        <v>1332</v>
      </c>
      <c r="B1334" s="5" t="s">
        <v>31</v>
      </c>
      <c r="C1334" s="5" t="str">
        <f>"陈占"</f>
        <v>陈占</v>
      </c>
      <c r="D1334" s="5" t="str">
        <f t="shared" si="62"/>
        <v>女</v>
      </c>
      <c r="E1334" s="5" t="s">
        <v>12</v>
      </c>
    </row>
    <row r="1335" customHeight="1" spans="1:5">
      <c r="A1335" s="5">
        <v>1333</v>
      </c>
      <c r="B1335" s="5" t="s">
        <v>31</v>
      </c>
      <c r="C1335" s="5" t="str">
        <f>"陈小小"</f>
        <v>陈小小</v>
      </c>
      <c r="D1335" s="5" t="str">
        <f t="shared" si="62"/>
        <v>女</v>
      </c>
      <c r="E1335" s="5" t="s">
        <v>12</v>
      </c>
    </row>
    <row r="1336" customHeight="1" spans="1:5">
      <c r="A1336" s="5">
        <v>1334</v>
      </c>
      <c r="B1336" s="5" t="s">
        <v>31</v>
      </c>
      <c r="C1336" s="5" t="str">
        <f>"吴丽蕊"</f>
        <v>吴丽蕊</v>
      </c>
      <c r="D1336" s="5" t="str">
        <f t="shared" si="62"/>
        <v>女</v>
      </c>
      <c r="E1336" s="5" t="s">
        <v>12</v>
      </c>
    </row>
    <row r="1337" customHeight="1" spans="1:5">
      <c r="A1337" s="5">
        <v>1335</v>
      </c>
      <c r="B1337" s="5" t="s">
        <v>31</v>
      </c>
      <c r="C1337" s="5" t="str">
        <f>"黄英子"</f>
        <v>黄英子</v>
      </c>
      <c r="D1337" s="5" t="str">
        <f t="shared" si="62"/>
        <v>女</v>
      </c>
      <c r="E1337" s="5" t="s">
        <v>12</v>
      </c>
    </row>
    <row r="1338" customHeight="1" spans="1:5">
      <c r="A1338" s="5">
        <v>1336</v>
      </c>
      <c r="B1338" s="5" t="s">
        <v>31</v>
      </c>
      <c r="C1338" s="5" t="str">
        <f>"马小燕"</f>
        <v>马小燕</v>
      </c>
      <c r="D1338" s="5" t="str">
        <f t="shared" si="62"/>
        <v>女</v>
      </c>
      <c r="E1338" s="5" t="s">
        <v>12</v>
      </c>
    </row>
    <row r="1339" customHeight="1" spans="1:5">
      <c r="A1339" s="5">
        <v>1337</v>
      </c>
      <c r="B1339" s="5" t="s">
        <v>31</v>
      </c>
      <c r="C1339" s="5" t="str">
        <f>"张晓翠"</f>
        <v>张晓翠</v>
      </c>
      <c r="D1339" s="5" t="str">
        <f t="shared" si="62"/>
        <v>女</v>
      </c>
      <c r="E1339" s="5" t="s">
        <v>12</v>
      </c>
    </row>
    <row r="1340" customHeight="1" spans="1:5">
      <c r="A1340" s="5">
        <v>1338</v>
      </c>
      <c r="B1340" s="5" t="s">
        <v>31</v>
      </c>
      <c r="C1340" s="5" t="str">
        <f>"王娟"</f>
        <v>王娟</v>
      </c>
      <c r="D1340" s="5" t="str">
        <f t="shared" si="62"/>
        <v>女</v>
      </c>
      <c r="E1340" s="5" t="s">
        <v>12</v>
      </c>
    </row>
    <row r="1341" customHeight="1" spans="1:5">
      <c r="A1341" s="5">
        <v>1339</v>
      </c>
      <c r="B1341" s="5" t="s">
        <v>31</v>
      </c>
      <c r="C1341" s="5" t="str">
        <f>"吴海丽"</f>
        <v>吴海丽</v>
      </c>
      <c r="D1341" s="5" t="str">
        <f t="shared" si="62"/>
        <v>女</v>
      </c>
      <c r="E1341" s="5" t="s">
        <v>12</v>
      </c>
    </row>
    <row r="1342" customHeight="1" spans="1:5">
      <c r="A1342" s="5">
        <v>1340</v>
      </c>
      <c r="B1342" s="5" t="s">
        <v>31</v>
      </c>
      <c r="C1342" s="5" t="str">
        <f>"陈碧月"</f>
        <v>陈碧月</v>
      </c>
      <c r="D1342" s="5" t="str">
        <f t="shared" si="62"/>
        <v>女</v>
      </c>
      <c r="E1342" s="5" t="s">
        <v>12</v>
      </c>
    </row>
    <row r="1343" customHeight="1" spans="1:5">
      <c r="A1343" s="5">
        <v>1341</v>
      </c>
      <c r="B1343" s="5" t="s">
        <v>31</v>
      </c>
      <c r="C1343" s="5" t="str">
        <f>"王晶晶"</f>
        <v>王晶晶</v>
      </c>
      <c r="D1343" s="5" t="str">
        <f t="shared" si="62"/>
        <v>女</v>
      </c>
      <c r="E1343" s="5" t="s">
        <v>12</v>
      </c>
    </row>
    <row r="1344" customHeight="1" spans="1:5">
      <c r="A1344" s="5">
        <v>1342</v>
      </c>
      <c r="B1344" s="5" t="s">
        <v>31</v>
      </c>
      <c r="C1344" s="5" t="str">
        <f>"张茹艳"</f>
        <v>张茹艳</v>
      </c>
      <c r="D1344" s="5" t="str">
        <f t="shared" si="62"/>
        <v>女</v>
      </c>
      <c r="E1344" s="5" t="s">
        <v>12</v>
      </c>
    </row>
    <row r="1345" customHeight="1" spans="1:5">
      <c r="A1345" s="5">
        <v>1343</v>
      </c>
      <c r="B1345" s="5" t="s">
        <v>31</v>
      </c>
      <c r="C1345" s="5" t="str">
        <f>"林丽芬"</f>
        <v>林丽芬</v>
      </c>
      <c r="D1345" s="5" t="str">
        <f t="shared" si="62"/>
        <v>女</v>
      </c>
      <c r="E1345" s="5" t="s">
        <v>12</v>
      </c>
    </row>
    <row r="1346" customHeight="1" spans="1:5">
      <c r="A1346" s="5">
        <v>1344</v>
      </c>
      <c r="B1346" s="5" t="s">
        <v>31</v>
      </c>
      <c r="C1346" s="5" t="str">
        <f>"唐飞燕"</f>
        <v>唐飞燕</v>
      </c>
      <c r="D1346" s="5" t="str">
        <f t="shared" si="62"/>
        <v>女</v>
      </c>
      <c r="E1346" s="5" t="s">
        <v>12</v>
      </c>
    </row>
    <row r="1347" customHeight="1" spans="1:5">
      <c r="A1347" s="5">
        <v>1345</v>
      </c>
      <c r="B1347" s="5" t="s">
        <v>31</v>
      </c>
      <c r="C1347" s="5" t="str">
        <f>"符莞莹"</f>
        <v>符莞莹</v>
      </c>
      <c r="D1347" s="5" t="str">
        <f t="shared" si="62"/>
        <v>女</v>
      </c>
      <c r="E1347" s="5" t="s">
        <v>12</v>
      </c>
    </row>
    <row r="1348" customHeight="1" spans="1:5">
      <c r="A1348" s="5">
        <v>1346</v>
      </c>
      <c r="B1348" s="5" t="s">
        <v>31</v>
      </c>
      <c r="C1348" s="5" t="str">
        <f>"陈亚妹"</f>
        <v>陈亚妹</v>
      </c>
      <c r="D1348" s="5" t="str">
        <f t="shared" si="62"/>
        <v>女</v>
      </c>
      <c r="E1348" s="5" t="s">
        <v>12</v>
      </c>
    </row>
    <row r="1349" customHeight="1" spans="1:5">
      <c r="A1349" s="5">
        <v>1347</v>
      </c>
      <c r="B1349" s="5" t="s">
        <v>31</v>
      </c>
      <c r="C1349" s="5" t="str">
        <f>"李梅金"</f>
        <v>李梅金</v>
      </c>
      <c r="D1349" s="5" t="str">
        <f t="shared" si="62"/>
        <v>女</v>
      </c>
      <c r="E1349" s="5" t="s">
        <v>12</v>
      </c>
    </row>
    <row r="1350" customHeight="1" spans="1:5">
      <c r="A1350" s="5">
        <v>1348</v>
      </c>
      <c r="B1350" s="5" t="s">
        <v>31</v>
      </c>
      <c r="C1350" s="5" t="str">
        <f>"吴坤柳"</f>
        <v>吴坤柳</v>
      </c>
      <c r="D1350" s="5" t="str">
        <f t="shared" si="62"/>
        <v>女</v>
      </c>
      <c r="E1350" s="5" t="s">
        <v>12</v>
      </c>
    </row>
    <row r="1351" customHeight="1" spans="1:5">
      <c r="A1351" s="5">
        <v>1349</v>
      </c>
      <c r="B1351" s="5" t="s">
        <v>31</v>
      </c>
      <c r="C1351" s="5" t="str">
        <f>"陈蕾"</f>
        <v>陈蕾</v>
      </c>
      <c r="D1351" s="5" t="str">
        <f t="shared" si="62"/>
        <v>女</v>
      </c>
      <c r="E1351" s="5" t="s">
        <v>12</v>
      </c>
    </row>
    <row r="1352" customHeight="1" spans="1:5">
      <c r="A1352" s="5">
        <v>1350</v>
      </c>
      <c r="B1352" s="5" t="s">
        <v>31</v>
      </c>
      <c r="C1352" s="5" t="str">
        <f>"吴钦"</f>
        <v>吴钦</v>
      </c>
      <c r="D1352" s="5" t="str">
        <f>"男"</f>
        <v>男</v>
      </c>
      <c r="E1352" s="5" t="s">
        <v>12</v>
      </c>
    </row>
    <row r="1353" customHeight="1" spans="1:5">
      <c r="A1353" s="5">
        <v>1351</v>
      </c>
      <c r="B1353" s="5" t="s">
        <v>31</v>
      </c>
      <c r="C1353" s="5" t="str">
        <f>"邓夏欢"</f>
        <v>邓夏欢</v>
      </c>
      <c r="D1353" s="5" t="str">
        <f t="shared" ref="D1353:D1363" si="63">"女"</f>
        <v>女</v>
      </c>
      <c r="E1353" s="5" t="s">
        <v>12</v>
      </c>
    </row>
    <row r="1354" customHeight="1" spans="1:5">
      <c r="A1354" s="5">
        <v>1352</v>
      </c>
      <c r="B1354" s="5" t="s">
        <v>31</v>
      </c>
      <c r="C1354" s="5" t="str">
        <f>"何美霞"</f>
        <v>何美霞</v>
      </c>
      <c r="D1354" s="5" t="str">
        <f t="shared" si="63"/>
        <v>女</v>
      </c>
      <c r="E1354" s="5" t="s">
        <v>12</v>
      </c>
    </row>
    <row r="1355" customHeight="1" spans="1:5">
      <c r="A1355" s="5">
        <v>1353</v>
      </c>
      <c r="B1355" s="5" t="s">
        <v>31</v>
      </c>
      <c r="C1355" s="5" t="str">
        <f>"陈少盈"</f>
        <v>陈少盈</v>
      </c>
      <c r="D1355" s="5" t="str">
        <f t="shared" si="63"/>
        <v>女</v>
      </c>
      <c r="E1355" s="5" t="s">
        <v>12</v>
      </c>
    </row>
    <row r="1356" customHeight="1" spans="1:5">
      <c r="A1356" s="5">
        <v>1354</v>
      </c>
      <c r="B1356" s="5" t="s">
        <v>31</v>
      </c>
      <c r="C1356" s="5" t="str">
        <f>"唐容"</f>
        <v>唐容</v>
      </c>
      <c r="D1356" s="5" t="str">
        <f t="shared" si="63"/>
        <v>女</v>
      </c>
      <c r="E1356" s="5" t="s">
        <v>12</v>
      </c>
    </row>
    <row r="1357" customHeight="1" spans="1:5">
      <c r="A1357" s="5">
        <v>1355</v>
      </c>
      <c r="B1357" s="5" t="s">
        <v>31</v>
      </c>
      <c r="C1357" s="5" t="str">
        <f>"金瑶"</f>
        <v>金瑶</v>
      </c>
      <c r="D1357" s="5" t="str">
        <f t="shared" si="63"/>
        <v>女</v>
      </c>
      <c r="E1357" s="5" t="s">
        <v>12</v>
      </c>
    </row>
    <row r="1358" customHeight="1" spans="1:5">
      <c r="A1358" s="5">
        <v>1356</v>
      </c>
      <c r="B1358" s="5" t="s">
        <v>31</v>
      </c>
      <c r="C1358" s="5" t="str">
        <f>"韦晓羽"</f>
        <v>韦晓羽</v>
      </c>
      <c r="D1358" s="5" t="str">
        <f t="shared" si="63"/>
        <v>女</v>
      </c>
      <c r="E1358" s="5" t="s">
        <v>12</v>
      </c>
    </row>
    <row r="1359" customHeight="1" spans="1:5">
      <c r="A1359" s="5">
        <v>1357</v>
      </c>
      <c r="B1359" s="5" t="s">
        <v>31</v>
      </c>
      <c r="C1359" s="5" t="str">
        <f>"蔡兴南"</f>
        <v>蔡兴南</v>
      </c>
      <c r="D1359" s="5" t="str">
        <f t="shared" si="63"/>
        <v>女</v>
      </c>
      <c r="E1359" s="5" t="s">
        <v>12</v>
      </c>
    </row>
    <row r="1360" customHeight="1" spans="1:5">
      <c r="A1360" s="5">
        <v>1358</v>
      </c>
      <c r="B1360" s="5" t="s">
        <v>31</v>
      </c>
      <c r="C1360" s="5" t="str">
        <f>"莫春梅"</f>
        <v>莫春梅</v>
      </c>
      <c r="D1360" s="5" t="str">
        <f t="shared" si="63"/>
        <v>女</v>
      </c>
      <c r="E1360" s="5" t="s">
        <v>12</v>
      </c>
    </row>
    <row r="1361" customHeight="1" spans="1:5">
      <c r="A1361" s="5">
        <v>1359</v>
      </c>
      <c r="B1361" s="5" t="s">
        <v>31</v>
      </c>
      <c r="C1361" s="5" t="str">
        <f>"黄萃瑜"</f>
        <v>黄萃瑜</v>
      </c>
      <c r="D1361" s="5" t="str">
        <f t="shared" si="63"/>
        <v>女</v>
      </c>
      <c r="E1361" s="5" t="s">
        <v>12</v>
      </c>
    </row>
    <row r="1362" customHeight="1" spans="1:5">
      <c r="A1362" s="5">
        <v>1360</v>
      </c>
      <c r="B1362" s="5" t="s">
        <v>31</v>
      </c>
      <c r="C1362" s="5" t="str">
        <f>"丁文颖"</f>
        <v>丁文颖</v>
      </c>
      <c r="D1362" s="5" t="str">
        <f t="shared" si="63"/>
        <v>女</v>
      </c>
      <c r="E1362" s="5" t="s">
        <v>12</v>
      </c>
    </row>
    <row r="1363" customHeight="1" spans="1:5">
      <c r="A1363" s="5">
        <v>1361</v>
      </c>
      <c r="B1363" s="5" t="s">
        <v>31</v>
      </c>
      <c r="C1363" s="5" t="str">
        <f>"黄小滨"</f>
        <v>黄小滨</v>
      </c>
      <c r="D1363" s="5" t="str">
        <f t="shared" si="63"/>
        <v>女</v>
      </c>
      <c r="E1363" s="5" t="s">
        <v>12</v>
      </c>
    </row>
    <row r="1364" customHeight="1" spans="1:5">
      <c r="A1364" s="5">
        <v>1362</v>
      </c>
      <c r="B1364" s="5" t="s">
        <v>31</v>
      </c>
      <c r="C1364" s="5" t="str">
        <f>"符育福"</f>
        <v>符育福</v>
      </c>
      <c r="D1364" s="5" t="str">
        <f>"男"</f>
        <v>男</v>
      </c>
      <c r="E1364" s="5" t="s">
        <v>12</v>
      </c>
    </row>
    <row r="1365" customHeight="1" spans="1:5">
      <c r="A1365" s="5">
        <v>1363</v>
      </c>
      <c r="B1365" s="5" t="s">
        <v>31</v>
      </c>
      <c r="C1365" s="5" t="str">
        <f>"李周明"</f>
        <v>李周明</v>
      </c>
      <c r="D1365" s="5" t="str">
        <f>"男"</f>
        <v>男</v>
      </c>
      <c r="E1365" s="5" t="s">
        <v>12</v>
      </c>
    </row>
    <row r="1366" customHeight="1" spans="1:5">
      <c r="A1366" s="5">
        <v>1364</v>
      </c>
      <c r="B1366" s="5" t="s">
        <v>31</v>
      </c>
      <c r="C1366" s="5" t="str">
        <f>"傅恋芷"</f>
        <v>傅恋芷</v>
      </c>
      <c r="D1366" s="5" t="str">
        <f t="shared" ref="D1366:D1416" si="64">"女"</f>
        <v>女</v>
      </c>
      <c r="E1366" s="5" t="s">
        <v>12</v>
      </c>
    </row>
    <row r="1367" customHeight="1" spans="1:5">
      <c r="A1367" s="5">
        <v>1365</v>
      </c>
      <c r="B1367" s="5" t="s">
        <v>31</v>
      </c>
      <c r="C1367" s="5" t="str">
        <f>"陈昌来"</f>
        <v>陈昌来</v>
      </c>
      <c r="D1367" s="5" t="str">
        <f t="shared" si="64"/>
        <v>女</v>
      </c>
      <c r="E1367" s="5" t="s">
        <v>12</v>
      </c>
    </row>
    <row r="1368" customHeight="1" spans="1:5">
      <c r="A1368" s="5">
        <v>1366</v>
      </c>
      <c r="B1368" s="5" t="s">
        <v>31</v>
      </c>
      <c r="C1368" s="5" t="str">
        <f>"孙世奇"</f>
        <v>孙世奇</v>
      </c>
      <c r="D1368" s="5" t="str">
        <f t="shared" si="64"/>
        <v>女</v>
      </c>
      <c r="E1368" s="5" t="s">
        <v>12</v>
      </c>
    </row>
    <row r="1369" customHeight="1" spans="1:5">
      <c r="A1369" s="5">
        <v>1367</v>
      </c>
      <c r="B1369" s="5" t="s">
        <v>31</v>
      </c>
      <c r="C1369" s="5" t="str">
        <f>"韩琼琼"</f>
        <v>韩琼琼</v>
      </c>
      <c r="D1369" s="5" t="str">
        <f t="shared" si="64"/>
        <v>女</v>
      </c>
      <c r="E1369" s="5" t="s">
        <v>12</v>
      </c>
    </row>
    <row r="1370" customHeight="1" spans="1:5">
      <c r="A1370" s="5">
        <v>1368</v>
      </c>
      <c r="B1370" s="5" t="s">
        <v>31</v>
      </c>
      <c r="C1370" s="5" t="str">
        <f>"迟嘉"</f>
        <v>迟嘉</v>
      </c>
      <c r="D1370" s="5" t="str">
        <f t="shared" si="64"/>
        <v>女</v>
      </c>
      <c r="E1370" s="5" t="s">
        <v>12</v>
      </c>
    </row>
    <row r="1371" customHeight="1" spans="1:5">
      <c r="A1371" s="5">
        <v>1369</v>
      </c>
      <c r="B1371" s="5" t="s">
        <v>31</v>
      </c>
      <c r="C1371" s="5" t="str">
        <f>"吴孔丽"</f>
        <v>吴孔丽</v>
      </c>
      <c r="D1371" s="5" t="str">
        <f t="shared" si="64"/>
        <v>女</v>
      </c>
      <c r="E1371" s="5" t="s">
        <v>12</v>
      </c>
    </row>
    <row r="1372" customHeight="1" spans="1:5">
      <c r="A1372" s="5">
        <v>1370</v>
      </c>
      <c r="B1372" s="5" t="s">
        <v>31</v>
      </c>
      <c r="C1372" s="5" t="str">
        <f>"许海雪"</f>
        <v>许海雪</v>
      </c>
      <c r="D1372" s="5" t="str">
        <f t="shared" si="64"/>
        <v>女</v>
      </c>
      <c r="E1372" s="5" t="s">
        <v>12</v>
      </c>
    </row>
    <row r="1373" customHeight="1" spans="1:5">
      <c r="A1373" s="5">
        <v>1371</v>
      </c>
      <c r="B1373" s="5" t="s">
        <v>31</v>
      </c>
      <c r="C1373" s="5" t="str">
        <f>"陈元冰"</f>
        <v>陈元冰</v>
      </c>
      <c r="D1373" s="5" t="str">
        <f t="shared" si="64"/>
        <v>女</v>
      </c>
      <c r="E1373" s="5" t="s">
        <v>12</v>
      </c>
    </row>
    <row r="1374" customHeight="1" spans="1:5">
      <c r="A1374" s="5">
        <v>1372</v>
      </c>
      <c r="B1374" s="5" t="s">
        <v>31</v>
      </c>
      <c r="C1374" s="5" t="str">
        <f>"冼慧敏"</f>
        <v>冼慧敏</v>
      </c>
      <c r="D1374" s="5" t="str">
        <f t="shared" si="64"/>
        <v>女</v>
      </c>
      <c r="E1374" s="5" t="s">
        <v>12</v>
      </c>
    </row>
    <row r="1375" customHeight="1" spans="1:5">
      <c r="A1375" s="5">
        <v>1373</v>
      </c>
      <c r="B1375" s="5" t="s">
        <v>31</v>
      </c>
      <c r="C1375" s="5" t="str">
        <f>"张翠月"</f>
        <v>张翠月</v>
      </c>
      <c r="D1375" s="5" t="str">
        <f t="shared" si="64"/>
        <v>女</v>
      </c>
      <c r="E1375" s="5" t="s">
        <v>12</v>
      </c>
    </row>
    <row r="1376" customHeight="1" spans="1:5">
      <c r="A1376" s="5">
        <v>1374</v>
      </c>
      <c r="B1376" s="5" t="s">
        <v>31</v>
      </c>
      <c r="C1376" s="5" t="str">
        <f>"王隆丽"</f>
        <v>王隆丽</v>
      </c>
      <c r="D1376" s="5" t="str">
        <f t="shared" si="64"/>
        <v>女</v>
      </c>
      <c r="E1376" s="5" t="s">
        <v>12</v>
      </c>
    </row>
    <row r="1377" customHeight="1" spans="1:5">
      <c r="A1377" s="5">
        <v>1375</v>
      </c>
      <c r="B1377" s="5" t="s">
        <v>31</v>
      </c>
      <c r="C1377" s="5" t="str">
        <f>"杜丽敏"</f>
        <v>杜丽敏</v>
      </c>
      <c r="D1377" s="5" t="str">
        <f t="shared" si="64"/>
        <v>女</v>
      </c>
      <c r="E1377" s="5" t="s">
        <v>12</v>
      </c>
    </row>
    <row r="1378" customHeight="1" spans="1:5">
      <c r="A1378" s="5">
        <v>1376</v>
      </c>
      <c r="B1378" s="5" t="s">
        <v>31</v>
      </c>
      <c r="C1378" s="5" t="str">
        <f>"吕全教"</f>
        <v>吕全教</v>
      </c>
      <c r="D1378" s="5" t="str">
        <f t="shared" si="64"/>
        <v>女</v>
      </c>
      <c r="E1378" s="5" t="s">
        <v>12</v>
      </c>
    </row>
    <row r="1379" customHeight="1" spans="1:5">
      <c r="A1379" s="5">
        <v>1377</v>
      </c>
      <c r="B1379" s="5" t="s">
        <v>31</v>
      </c>
      <c r="C1379" s="5" t="str">
        <f>"阮健妃"</f>
        <v>阮健妃</v>
      </c>
      <c r="D1379" s="5" t="str">
        <f t="shared" si="64"/>
        <v>女</v>
      </c>
      <c r="E1379" s="5" t="s">
        <v>12</v>
      </c>
    </row>
    <row r="1380" customHeight="1" spans="1:5">
      <c r="A1380" s="5">
        <v>1378</v>
      </c>
      <c r="B1380" s="5" t="s">
        <v>31</v>
      </c>
      <c r="C1380" s="5" t="str">
        <f>"陈小爱"</f>
        <v>陈小爱</v>
      </c>
      <c r="D1380" s="5" t="str">
        <f t="shared" si="64"/>
        <v>女</v>
      </c>
      <c r="E1380" s="5" t="s">
        <v>12</v>
      </c>
    </row>
    <row r="1381" customHeight="1" spans="1:5">
      <c r="A1381" s="5">
        <v>1379</v>
      </c>
      <c r="B1381" s="5" t="s">
        <v>31</v>
      </c>
      <c r="C1381" s="5" t="str">
        <f>"谢家学"</f>
        <v>谢家学</v>
      </c>
      <c r="D1381" s="5" t="str">
        <f t="shared" si="64"/>
        <v>女</v>
      </c>
      <c r="E1381" s="5" t="s">
        <v>12</v>
      </c>
    </row>
    <row r="1382" customHeight="1" spans="1:5">
      <c r="A1382" s="5">
        <v>1380</v>
      </c>
      <c r="B1382" s="5" t="s">
        <v>31</v>
      </c>
      <c r="C1382" s="5" t="str">
        <f>"谭艳菊"</f>
        <v>谭艳菊</v>
      </c>
      <c r="D1382" s="5" t="str">
        <f t="shared" si="64"/>
        <v>女</v>
      </c>
      <c r="E1382" s="5" t="s">
        <v>12</v>
      </c>
    </row>
    <row r="1383" customHeight="1" spans="1:5">
      <c r="A1383" s="5">
        <v>1381</v>
      </c>
      <c r="B1383" s="5" t="s">
        <v>31</v>
      </c>
      <c r="C1383" s="5" t="str">
        <f>"彭秋美"</f>
        <v>彭秋美</v>
      </c>
      <c r="D1383" s="5" t="str">
        <f t="shared" si="64"/>
        <v>女</v>
      </c>
      <c r="E1383" s="5" t="s">
        <v>12</v>
      </c>
    </row>
    <row r="1384" customHeight="1" spans="1:5">
      <c r="A1384" s="5">
        <v>1382</v>
      </c>
      <c r="B1384" s="5" t="s">
        <v>31</v>
      </c>
      <c r="C1384" s="5" t="str">
        <f>"李海萍"</f>
        <v>李海萍</v>
      </c>
      <c r="D1384" s="5" t="str">
        <f t="shared" si="64"/>
        <v>女</v>
      </c>
      <c r="E1384" s="5" t="s">
        <v>12</v>
      </c>
    </row>
    <row r="1385" customHeight="1" spans="1:5">
      <c r="A1385" s="5">
        <v>1383</v>
      </c>
      <c r="B1385" s="5" t="s">
        <v>31</v>
      </c>
      <c r="C1385" s="5" t="str">
        <f>"朱凌"</f>
        <v>朱凌</v>
      </c>
      <c r="D1385" s="5" t="str">
        <f t="shared" si="64"/>
        <v>女</v>
      </c>
      <c r="E1385" s="5" t="s">
        <v>12</v>
      </c>
    </row>
    <row r="1386" customHeight="1" spans="1:5">
      <c r="A1386" s="5">
        <v>1384</v>
      </c>
      <c r="B1386" s="5" t="s">
        <v>31</v>
      </c>
      <c r="C1386" s="5" t="str">
        <f>"韦温馨"</f>
        <v>韦温馨</v>
      </c>
      <c r="D1386" s="5" t="str">
        <f t="shared" si="64"/>
        <v>女</v>
      </c>
      <c r="E1386" s="5" t="s">
        <v>12</v>
      </c>
    </row>
    <row r="1387" customHeight="1" spans="1:5">
      <c r="A1387" s="5">
        <v>1385</v>
      </c>
      <c r="B1387" s="5" t="s">
        <v>31</v>
      </c>
      <c r="C1387" s="5" t="str">
        <f>"陈树美"</f>
        <v>陈树美</v>
      </c>
      <c r="D1387" s="5" t="str">
        <f t="shared" si="64"/>
        <v>女</v>
      </c>
      <c r="E1387" s="5" t="s">
        <v>12</v>
      </c>
    </row>
    <row r="1388" customHeight="1" spans="1:5">
      <c r="A1388" s="5">
        <v>1386</v>
      </c>
      <c r="B1388" s="5" t="s">
        <v>31</v>
      </c>
      <c r="C1388" s="5" t="str">
        <f>"王桂芳"</f>
        <v>王桂芳</v>
      </c>
      <c r="D1388" s="5" t="str">
        <f t="shared" si="64"/>
        <v>女</v>
      </c>
      <c r="E1388" s="5" t="s">
        <v>12</v>
      </c>
    </row>
    <row r="1389" customHeight="1" spans="1:5">
      <c r="A1389" s="5">
        <v>1387</v>
      </c>
      <c r="B1389" s="5" t="s">
        <v>31</v>
      </c>
      <c r="C1389" s="5" t="str">
        <f>"陈小凤"</f>
        <v>陈小凤</v>
      </c>
      <c r="D1389" s="5" t="str">
        <f t="shared" si="64"/>
        <v>女</v>
      </c>
      <c r="E1389" s="5" t="s">
        <v>12</v>
      </c>
    </row>
    <row r="1390" customHeight="1" spans="1:5">
      <c r="A1390" s="5">
        <v>1388</v>
      </c>
      <c r="B1390" s="5" t="s">
        <v>31</v>
      </c>
      <c r="C1390" s="5" t="str">
        <f>"庄乔云"</f>
        <v>庄乔云</v>
      </c>
      <c r="D1390" s="5" t="str">
        <f t="shared" si="64"/>
        <v>女</v>
      </c>
      <c r="E1390" s="5" t="s">
        <v>12</v>
      </c>
    </row>
    <row r="1391" customHeight="1" spans="1:5">
      <c r="A1391" s="5">
        <v>1389</v>
      </c>
      <c r="B1391" s="5" t="s">
        <v>31</v>
      </c>
      <c r="C1391" s="5" t="str">
        <f>"李相"</f>
        <v>李相</v>
      </c>
      <c r="D1391" s="5" t="str">
        <f t="shared" si="64"/>
        <v>女</v>
      </c>
      <c r="E1391" s="5" t="s">
        <v>12</v>
      </c>
    </row>
    <row r="1392" customHeight="1" spans="1:5">
      <c r="A1392" s="5">
        <v>1390</v>
      </c>
      <c r="B1392" s="5" t="s">
        <v>31</v>
      </c>
      <c r="C1392" s="5" t="str">
        <f>"詹怡菲"</f>
        <v>詹怡菲</v>
      </c>
      <c r="D1392" s="5" t="str">
        <f t="shared" si="64"/>
        <v>女</v>
      </c>
      <c r="E1392" s="5" t="s">
        <v>12</v>
      </c>
    </row>
    <row r="1393" customHeight="1" spans="1:5">
      <c r="A1393" s="5">
        <v>1391</v>
      </c>
      <c r="B1393" s="5" t="s">
        <v>31</v>
      </c>
      <c r="C1393" s="5" t="str">
        <f>"曾小娜"</f>
        <v>曾小娜</v>
      </c>
      <c r="D1393" s="5" t="str">
        <f t="shared" si="64"/>
        <v>女</v>
      </c>
      <c r="E1393" s="5" t="s">
        <v>12</v>
      </c>
    </row>
    <row r="1394" customHeight="1" spans="1:5">
      <c r="A1394" s="5">
        <v>1392</v>
      </c>
      <c r="B1394" s="5" t="s">
        <v>31</v>
      </c>
      <c r="C1394" s="5" t="str">
        <f>"钟健娜"</f>
        <v>钟健娜</v>
      </c>
      <c r="D1394" s="5" t="str">
        <f t="shared" si="64"/>
        <v>女</v>
      </c>
      <c r="E1394" s="5" t="s">
        <v>12</v>
      </c>
    </row>
    <row r="1395" customHeight="1" spans="1:5">
      <c r="A1395" s="5">
        <v>1393</v>
      </c>
      <c r="B1395" s="5" t="s">
        <v>31</v>
      </c>
      <c r="C1395" s="5" t="str">
        <f>"唐苗"</f>
        <v>唐苗</v>
      </c>
      <c r="D1395" s="5" t="str">
        <f t="shared" si="64"/>
        <v>女</v>
      </c>
      <c r="E1395" s="5" t="s">
        <v>12</v>
      </c>
    </row>
    <row r="1396" customHeight="1" spans="1:5">
      <c r="A1396" s="5">
        <v>1394</v>
      </c>
      <c r="B1396" s="5" t="s">
        <v>31</v>
      </c>
      <c r="C1396" s="5" t="str">
        <f>"吴群"</f>
        <v>吴群</v>
      </c>
      <c r="D1396" s="5" t="str">
        <f t="shared" si="64"/>
        <v>女</v>
      </c>
      <c r="E1396" s="5" t="s">
        <v>12</v>
      </c>
    </row>
    <row r="1397" customHeight="1" spans="1:5">
      <c r="A1397" s="5">
        <v>1395</v>
      </c>
      <c r="B1397" s="5" t="s">
        <v>31</v>
      </c>
      <c r="C1397" s="5" t="str">
        <f>"唐小香"</f>
        <v>唐小香</v>
      </c>
      <c r="D1397" s="5" t="str">
        <f t="shared" si="64"/>
        <v>女</v>
      </c>
      <c r="E1397" s="5" t="s">
        <v>12</v>
      </c>
    </row>
    <row r="1398" customHeight="1" spans="1:5">
      <c r="A1398" s="5">
        <v>1396</v>
      </c>
      <c r="B1398" s="5" t="s">
        <v>31</v>
      </c>
      <c r="C1398" s="5" t="str">
        <f>"钟文苑"</f>
        <v>钟文苑</v>
      </c>
      <c r="D1398" s="5" t="str">
        <f t="shared" si="64"/>
        <v>女</v>
      </c>
      <c r="E1398" s="5" t="s">
        <v>12</v>
      </c>
    </row>
    <row r="1399" customHeight="1" spans="1:5">
      <c r="A1399" s="5">
        <v>1397</v>
      </c>
      <c r="B1399" s="5" t="s">
        <v>31</v>
      </c>
      <c r="C1399" s="5" t="str">
        <f>"王丽娇"</f>
        <v>王丽娇</v>
      </c>
      <c r="D1399" s="5" t="str">
        <f t="shared" si="64"/>
        <v>女</v>
      </c>
      <c r="E1399" s="5" t="s">
        <v>12</v>
      </c>
    </row>
    <row r="1400" customHeight="1" spans="1:5">
      <c r="A1400" s="5">
        <v>1398</v>
      </c>
      <c r="B1400" s="5" t="s">
        <v>31</v>
      </c>
      <c r="C1400" s="5" t="str">
        <f>"钟红灵"</f>
        <v>钟红灵</v>
      </c>
      <c r="D1400" s="5" t="str">
        <f t="shared" si="64"/>
        <v>女</v>
      </c>
      <c r="E1400" s="5" t="s">
        <v>12</v>
      </c>
    </row>
    <row r="1401" customHeight="1" spans="1:5">
      <c r="A1401" s="5">
        <v>1399</v>
      </c>
      <c r="B1401" s="5" t="s">
        <v>31</v>
      </c>
      <c r="C1401" s="5" t="str">
        <f>"林宝霞"</f>
        <v>林宝霞</v>
      </c>
      <c r="D1401" s="5" t="str">
        <f t="shared" si="64"/>
        <v>女</v>
      </c>
      <c r="E1401" s="5" t="s">
        <v>12</v>
      </c>
    </row>
    <row r="1402" customHeight="1" spans="1:5">
      <c r="A1402" s="5">
        <v>1400</v>
      </c>
      <c r="B1402" s="5" t="s">
        <v>31</v>
      </c>
      <c r="C1402" s="5" t="str">
        <f>"王晓民"</f>
        <v>王晓民</v>
      </c>
      <c r="D1402" s="5" t="str">
        <f t="shared" si="64"/>
        <v>女</v>
      </c>
      <c r="E1402" s="5" t="s">
        <v>12</v>
      </c>
    </row>
    <row r="1403" customHeight="1" spans="1:5">
      <c r="A1403" s="5">
        <v>1401</v>
      </c>
      <c r="B1403" s="5" t="s">
        <v>31</v>
      </c>
      <c r="C1403" s="5" t="str">
        <f>"吴慧芳"</f>
        <v>吴慧芳</v>
      </c>
      <c r="D1403" s="5" t="str">
        <f t="shared" si="64"/>
        <v>女</v>
      </c>
      <c r="E1403" s="5" t="s">
        <v>12</v>
      </c>
    </row>
    <row r="1404" customHeight="1" spans="1:5">
      <c r="A1404" s="5">
        <v>1402</v>
      </c>
      <c r="B1404" s="5" t="s">
        <v>31</v>
      </c>
      <c r="C1404" s="5" t="str">
        <f>"陈攀宇"</f>
        <v>陈攀宇</v>
      </c>
      <c r="D1404" s="5" t="str">
        <f t="shared" si="64"/>
        <v>女</v>
      </c>
      <c r="E1404" s="5" t="s">
        <v>12</v>
      </c>
    </row>
    <row r="1405" customHeight="1" spans="1:5">
      <c r="A1405" s="5">
        <v>1403</v>
      </c>
      <c r="B1405" s="5" t="s">
        <v>31</v>
      </c>
      <c r="C1405" s="5" t="str">
        <f>"符丽萍"</f>
        <v>符丽萍</v>
      </c>
      <c r="D1405" s="5" t="str">
        <f t="shared" si="64"/>
        <v>女</v>
      </c>
      <c r="E1405" s="5" t="s">
        <v>12</v>
      </c>
    </row>
    <row r="1406" customHeight="1" spans="1:5">
      <c r="A1406" s="5">
        <v>1404</v>
      </c>
      <c r="B1406" s="5" t="s">
        <v>31</v>
      </c>
      <c r="C1406" s="5" t="str">
        <f>"陈美伶"</f>
        <v>陈美伶</v>
      </c>
      <c r="D1406" s="5" t="str">
        <f t="shared" si="64"/>
        <v>女</v>
      </c>
      <c r="E1406" s="5" t="s">
        <v>12</v>
      </c>
    </row>
    <row r="1407" customHeight="1" spans="1:5">
      <c r="A1407" s="5">
        <v>1405</v>
      </c>
      <c r="B1407" s="5" t="s">
        <v>31</v>
      </c>
      <c r="C1407" s="5" t="str">
        <f>"沈娜"</f>
        <v>沈娜</v>
      </c>
      <c r="D1407" s="5" t="str">
        <f t="shared" si="64"/>
        <v>女</v>
      </c>
      <c r="E1407" s="5" t="s">
        <v>12</v>
      </c>
    </row>
    <row r="1408" customHeight="1" spans="1:5">
      <c r="A1408" s="5">
        <v>1406</v>
      </c>
      <c r="B1408" s="5" t="s">
        <v>31</v>
      </c>
      <c r="C1408" s="5" t="str">
        <f>"吴英蓉"</f>
        <v>吴英蓉</v>
      </c>
      <c r="D1408" s="5" t="str">
        <f t="shared" si="64"/>
        <v>女</v>
      </c>
      <c r="E1408" s="5" t="s">
        <v>12</v>
      </c>
    </row>
    <row r="1409" customHeight="1" spans="1:5">
      <c r="A1409" s="5">
        <v>1407</v>
      </c>
      <c r="B1409" s="5" t="s">
        <v>31</v>
      </c>
      <c r="C1409" s="5" t="str">
        <f>"吴舒雅"</f>
        <v>吴舒雅</v>
      </c>
      <c r="D1409" s="5" t="str">
        <f t="shared" si="64"/>
        <v>女</v>
      </c>
      <c r="E1409" s="5" t="s">
        <v>12</v>
      </c>
    </row>
    <row r="1410" customHeight="1" spans="1:5">
      <c r="A1410" s="5">
        <v>1408</v>
      </c>
      <c r="B1410" s="5" t="s">
        <v>31</v>
      </c>
      <c r="C1410" s="5" t="str">
        <f>"陈蝶"</f>
        <v>陈蝶</v>
      </c>
      <c r="D1410" s="5" t="str">
        <f t="shared" si="64"/>
        <v>女</v>
      </c>
      <c r="E1410" s="5" t="s">
        <v>12</v>
      </c>
    </row>
    <row r="1411" customHeight="1" spans="1:5">
      <c r="A1411" s="5">
        <v>1409</v>
      </c>
      <c r="B1411" s="5" t="s">
        <v>31</v>
      </c>
      <c r="C1411" s="5" t="str">
        <f>"吴庆南"</f>
        <v>吴庆南</v>
      </c>
      <c r="D1411" s="5" t="str">
        <f t="shared" si="64"/>
        <v>女</v>
      </c>
      <c r="E1411" s="5" t="s">
        <v>12</v>
      </c>
    </row>
    <row r="1412" customHeight="1" spans="1:5">
      <c r="A1412" s="5">
        <v>1410</v>
      </c>
      <c r="B1412" s="5" t="s">
        <v>31</v>
      </c>
      <c r="C1412" s="5" t="str">
        <f>"符彩虹"</f>
        <v>符彩虹</v>
      </c>
      <c r="D1412" s="5" t="str">
        <f t="shared" si="64"/>
        <v>女</v>
      </c>
      <c r="E1412" s="5" t="s">
        <v>12</v>
      </c>
    </row>
    <row r="1413" customHeight="1" spans="1:5">
      <c r="A1413" s="5">
        <v>1411</v>
      </c>
      <c r="B1413" s="5" t="s">
        <v>31</v>
      </c>
      <c r="C1413" s="5" t="str">
        <f>"韦彩霞"</f>
        <v>韦彩霞</v>
      </c>
      <c r="D1413" s="5" t="str">
        <f t="shared" si="64"/>
        <v>女</v>
      </c>
      <c r="E1413" s="5" t="s">
        <v>12</v>
      </c>
    </row>
    <row r="1414" customHeight="1" spans="1:5">
      <c r="A1414" s="5">
        <v>1412</v>
      </c>
      <c r="B1414" s="5" t="s">
        <v>31</v>
      </c>
      <c r="C1414" s="5" t="str">
        <f>"邓丽敏"</f>
        <v>邓丽敏</v>
      </c>
      <c r="D1414" s="5" t="str">
        <f t="shared" si="64"/>
        <v>女</v>
      </c>
      <c r="E1414" s="5" t="s">
        <v>12</v>
      </c>
    </row>
    <row r="1415" customHeight="1" spans="1:5">
      <c r="A1415" s="5">
        <v>1413</v>
      </c>
      <c r="B1415" s="5" t="s">
        <v>31</v>
      </c>
      <c r="C1415" s="5" t="str">
        <f>"罗静"</f>
        <v>罗静</v>
      </c>
      <c r="D1415" s="5" t="str">
        <f t="shared" si="64"/>
        <v>女</v>
      </c>
      <c r="E1415" s="5" t="s">
        <v>12</v>
      </c>
    </row>
    <row r="1416" customHeight="1" spans="1:5">
      <c r="A1416" s="5">
        <v>1414</v>
      </c>
      <c r="B1416" s="5" t="s">
        <v>31</v>
      </c>
      <c r="C1416" s="5" t="str">
        <f>"陈夏夷"</f>
        <v>陈夏夷</v>
      </c>
      <c r="D1416" s="5" t="str">
        <f t="shared" si="64"/>
        <v>女</v>
      </c>
      <c r="E1416" s="5" t="s">
        <v>12</v>
      </c>
    </row>
    <row r="1417" customHeight="1" spans="1:5">
      <c r="A1417" s="5">
        <v>1415</v>
      </c>
      <c r="B1417" s="5" t="s">
        <v>31</v>
      </c>
      <c r="C1417" s="5" t="str">
        <f>"黄财庆"</f>
        <v>黄财庆</v>
      </c>
      <c r="D1417" s="5" t="str">
        <f>"男"</f>
        <v>男</v>
      </c>
      <c r="E1417" s="5" t="s">
        <v>12</v>
      </c>
    </row>
    <row r="1418" customHeight="1" spans="1:5">
      <c r="A1418" s="5">
        <v>1416</v>
      </c>
      <c r="B1418" s="5" t="s">
        <v>31</v>
      </c>
      <c r="C1418" s="5" t="str">
        <f>"周先丽"</f>
        <v>周先丽</v>
      </c>
      <c r="D1418" s="5" t="str">
        <f t="shared" ref="D1418:D1479" si="65">"女"</f>
        <v>女</v>
      </c>
      <c r="E1418" s="5" t="s">
        <v>12</v>
      </c>
    </row>
    <row r="1419" customHeight="1" spans="1:5">
      <c r="A1419" s="5">
        <v>1417</v>
      </c>
      <c r="B1419" s="5" t="s">
        <v>31</v>
      </c>
      <c r="C1419" s="5" t="str">
        <f>"陈美焕"</f>
        <v>陈美焕</v>
      </c>
      <c r="D1419" s="5" t="str">
        <f t="shared" si="65"/>
        <v>女</v>
      </c>
      <c r="E1419" s="5" t="s">
        <v>12</v>
      </c>
    </row>
    <row r="1420" customHeight="1" spans="1:5">
      <c r="A1420" s="5">
        <v>1418</v>
      </c>
      <c r="B1420" s="5" t="s">
        <v>31</v>
      </c>
      <c r="C1420" s="5" t="str">
        <f>"刘海秋"</f>
        <v>刘海秋</v>
      </c>
      <c r="D1420" s="5" t="str">
        <f t="shared" si="65"/>
        <v>女</v>
      </c>
      <c r="E1420" s="5" t="s">
        <v>12</v>
      </c>
    </row>
    <row r="1421" customHeight="1" spans="1:5">
      <c r="A1421" s="5">
        <v>1419</v>
      </c>
      <c r="B1421" s="5" t="s">
        <v>31</v>
      </c>
      <c r="C1421" s="5" t="str">
        <f>"符子浪"</f>
        <v>符子浪</v>
      </c>
      <c r="D1421" s="5" t="str">
        <f t="shared" si="65"/>
        <v>女</v>
      </c>
      <c r="E1421" s="5" t="s">
        <v>12</v>
      </c>
    </row>
    <row r="1422" customHeight="1" spans="1:5">
      <c r="A1422" s="5">
        <v>1420</v>
      </c>
      <c r="B1422" s="5" t="s">
        <v>31</v>
      </c>
      <c r="C1422" s="5" t="str">
        <f>"王娜"</f>
        <v>王娜</v>
      </c>
      <c r="D1422" s="5" t="str">
        <f t="shared" si="65"/>
        <v>女</v>
      </c>
      <c r="E1422" s="5" t="s">
        <v>12</v>
      </c>
    </row>
    <row r="1423" customHeight="1" spans="1:5">
      <c r="A1423" s="5">
        <v>1421</v>
      </c>
      <c r="B1423" s="5" t="s">
        <v>31</v>
      </c>
      <c r="C1423" s="5" t="str">
        <f>"李妮"</f>
        <v>李妮</v>
      </c>
      <c r="D1423" s="5" t="str">
        <f t="shared" si="65"/>
        <v>女</v>
      </c>
      <c r="E1423" s="5" t="s">
        <v>12</v>
      </c>
    </row>
    <row r="1424" customHeight="1" spans="1:5">
      <c r="A1424" s="5">
        <v>1422</v>
      </c>
      <c r="B1424" s="5" t="s">
        <v>31</v>
      </c>
      <c r="C1424" s="5" t="str">
        <f>"钱丽云"</f>
        <v>钱丽云</v>
      </c>
      <c r="D1424" s="5" t="str">
        <f t="shared" si="65"/>
        <v>女</v>
      </c>
      <c r="E1424" s="5" t="s">
        <v>12</v>
      </c>
    </row>
    <row r="1425" customHeight="1" spans="1:5">
      <c r="A1425" s="5">
        <v>1423</v>
      </c>
      <c r="B1425" s="5" t="s">
        <v>31</v>
      </c>
      <c r="C1425" s="5" t="str">
        <f>"许林尾"</f>
        <v>许林尾</v>
      </c>
      <c r="D1425" s="5" t="str">
        <f t="shared" si="65"/>
        <v>女</v>
      </c>
      <c r="E1425" s="5" t="s">
        <v>12</v>
      </c>
    </row>
    <row r="1426" customHeight="1" spans="1:5">
      <c r="A1426" s="5">
        <v>1424</v>
      </c>
      <c r="B1426" s="5" t="s">
        <v>31</v>
      </c>
      <c r="C1426" s="5" t="str">
        <f>"黄小红"</f>
        <v>黄小红</v>
      </c>
      <c r="D1426" s="5" t="str">
        <f t="shared" si="65"/>
        <v>女</v>
      </c>
      <c r="E1426" s="5" t="s">
        <v>12</v>
      </c>
    </row>
    <row r="1427" customHeight="1" spans="1:5">
      <c r="A1427" s="5">
        <v>1425</v>
      </c>
      <c r="B1427" s="5" t="s">
        <v>31</v>
      </c>
      <c r="C1427" s="5" t="str">
        <f>"王菲"</f>
        <v>王菲</v>
      </c>
      <c r="D1427" s="5" t="str">
        <f t="shared" si="65"/>
        <v>女</v>
      </c>
      <c r="E1427" s="5" t="s">
        <v>12</v>
      </c>
    </row>
    <row r="1428" customHeight="1" spans="1:5">
      <c r="A1428" s="5">
        <v>1426</v>
      </c>
      <c r="B1428" s="5" t="s">
        <v>31</v>
      </c>
      <c r="C1428" s="5" t="str">
        <f>"陈会"</f>
        <v>陈会</v>
      </c>
      <c r="D1428" s="5" t="str">
        <f t="shared" si="65"/>
        <v>女</v>
      </c>
      <c r="E1428" s="5" t="s">
        <v>12</v>
      </c>
    </row>
    <row r="1429" customHeight="1" spans="1:5">
      <c r="A1429" s="5">
        <v>1427</v>
      </c>
      <c r="B1429" s="5" t="s">
        <v>31</v>
      </c>
      <c r="C1429" s="5" t="str">
        <f>"张亚金"</f>
        <v>张亚金</v>
      </c>
      <c r="D1429" s="5" t="str">
        <f t="shared" si="65"/>
        <v>女</v>
      </c>
      <c r="E1429" s="5" t="s">
        <v>12</v>
      </c>
    </row>
    <row r="1430" customHeight="1" spans="1:5">
      <c r="A1430" s="5">
        <v>1428</v>
      </c>
      <c r="B1430" s="5" t="s">
        <v>31</v>
      </c>
      <c r="C1430" s="5" t="str">
        <f>"刘裕花"</f>
        <v>刘裕花</v>
      </c>
      <c r="D1430" s="5" t="str">
        <f t="shared" si="65"/>
        <v>女</v>
      </c>
      <c r="E1430" s="5" t="s">
        <v>12</v>
      </c>
    </row>
    <row r="1431" customHeight="1" spans="1:5">
      <c r="A1431" s="5">
        <v>1429</v>
      </c>
      <c r="B1431" s="5" t="s">
        <v>31</v>
      </c>
      <c r="C1431" s="5" t="str">
        <f>"吴光美"</f>
        <v>吴光美</v>
      </c>
      <c r="D1431" s="5" t="str">
        <f t="shared" si="65"/>
        <v>女</v>
      </c>
      <c r="E1431" s="5" t="s">
        <v>12</v>
      </c>
    </row>
    <row r="1432" customHeight="1" spans="1:5">
      <c r="A1432" s="5">
        <v>1430</v>
      </c>
      <c r="B1432" s="5" t="s">
        <v>31</v>
      </c>
      <c r="C1432" s="5" t="str">
        <f>"文淑慧"</f>
        <v>文淑慧</v>
      </c>
      <c r="D1432" s="5" t="str">
        <f t="shared" si="65"/>
        <v>女</v>
      </c>
      <c r="E1432" s="5" t="s">
        <v>12</v>
      </c>
    </row>
    <row r="1433" customHeight="1" spans="1:5">
      <c r="A1433" s="5">
        <v>1431</v>
      </c>
      <c r="B1433" s="5" t="s">
        <v>31</v>
      </c>
      <c r="C1433" s="5" t="str">
        <f>"梁金莲"</f>
        <v>梁金莲</v>
      </c>
      <c r="D1433" s="5" t="str">
        <f t="shared" si="65"/>
        <v>女</v>
      </c>
      <c r="E1433" s="5" t="s">
        <v>12</v>
      </c>
    </row>
    <row r="1434" customHeight="1" spans="1:5">
      <c r="A1434" s="5">
        <v>1432</v>
      </c>
      <c r="B1434" s="5" t="s">
        <v>31</v>
      </c>
      <c r="C1434" s="5" t="str">
        <f>"王敏"</f>
        <v>王敏</v>
      </c>
      <c r="D1434" s="5" t="str">
        <f t="shared" si="65"/>
        <v>女</v>
      </c>
      <c r="E1434" s="5" t="s">
        <v>12</v>
      </c>
    </row>
    <row r="1435" customHeight="1" spans="1:5">
      <c r="A1435" s="5">
        <v>1433</v>
      </c>
      <c r="B1435" s="5" t="s">
        <v>31</v>
      </c>
      <c r="C1435" s="5" t="str">
        <f>"薛启兰"</f>
        <v>薛启兰</v>
      </c>
      <c r="D1435" s="5" t="str">
        <f t="shared" si="65"/>
        <v>女</v>
      </c>
      <c r="E1435" s="5" t="s">
        <v>12</v>
      </c>
    </row>
    <row r="1436" customHeight="1" spans="1:5">
      <c r="A1436" s="5">
        <v>1434</v>
      </c>
      <c r="B1436" s="5" t="s">
        <v>31</v>
      </c>
      <c r="C1436" s="5" t="str">
        <f>"林芳"</f>
        <v>林芳</v>
      </c>
      <c r="D1436" s="5" t="str">
        <f t="shared" si="65"/>
        <v>女</v>
      </c>
      <c r="E1436" s="5" t="s">
        <v>12</v>
      </c>
    </row>
    <row r="1437" customHeight="1" spans="1:5">
      <c r="A1437" s="5">
        <v>1435</v>
      </c>
      <c r="B1437" s="5" t="s">
        <v>31</v>
      </c>
      <c r="C1437" s="5" t="str">
        <f>"古婷婷"</f>
        <v>古婷婷</v>
      </c>
      <c r="D1437" s="5" t="str">
        <f t="shared" si="65"/>
        <v>女</v>
      </c>
      <c r="E1437" s="5" t="s">
        <v>12</v>
      </c>
    </row>
    <row r="1438" customHeight="1" spans="1:5">
      <c r="A1438" s="5">
        <v>1436</v>
      </c>
      <c r="B1438" s="5" t="s">
        <v>31</v>
      </c>
      <c r="C1438" s="5" t="str">
        <f>"李雪"</f>
        <v>李雪</v>
      </c>
      <c r="D1438" s="5" t="str">
        <f t="shared" si="65"/>
        <v>女</v>
      </c>
      <c r="E1438" s="5" t="s">
        <v>12</v>
      </c>
    </row>
    <row r="1439" customHeight="1" spans="1:5">
      <c r="A1439" s="5">
        <v>1437</v>
      </c>
      <c r="B1439" s="5" t="s">
        <v>31</v>
      </c>
      <c r="C1439" s="5" t="str">
        <f>"林小妹"</f>
        <v>林小妹</v>
      </c>
      <c r="D1439" s="5" t="str">
        <f t="shared" si="65"/>
        <v>女</v>
      </c>
      <c r="E1439" s="5" t="s">
        <v>12</v>
      </c>
    </row>
    <row r="1440" customHeight="1" spans="1:5">
      <c r="A1440" s="5">
        <v>1438</v>
      </c>
      <c r="B1440" s="5" t="s">
        <v>31</v>
      </c>
      <c r="C1440" s="5" t="str">
        <f>"李雪华"</f>
        <v>李雪华</v>
      </c>
      <c r="D1440" s="5" t="str">
        <f t="shared" si="65"/>
        <v>女</v>
      </c>
      <c r="E1440" s="5" t="s">
        <v>12</v>
      </c>
    </row>
    <row r="1441" customHeight="1" spans="1:5">
      <c r="A1441" s="5">
        <v>1439</v>
      </c>
      <c r="B1441" s="5" t="s">
        <v>31</v>
      </c>
      <c r="C1441" s="5" t="str">
        <f>"皮湘秀"</f>
        <v>皮湘秀</v>
      </c>
      <c r="D1441" s="5" t="str">
        <f t="shared" si="65"/>
        <v>女</v>
      </c>
      <c r="E1441" s="5" t="s">
        <v>12</v>
      </c>
    </row>
    <row r="1442" customHeight="1" spans="1:5">
      <c r="A1442" s="5">
        <v>1440</v>
      </c>
      <c r="B1442" s="5" t="s">
        <v>31</v>
      </c>
      <c r="C1442" s="5" t="str">
        <f>"梁丽珍"</f>
        <v>梁丽珍</v>
      </c>
      <c r="D1442" s="5" t="str">
        <f t="shared" si="65"/>
        <v>女</v>
      </c>
      <c r="E1442" s="5" t="s">
        <v>12</v>
      </c>
    </row>
    <row r="1443" customHeight="1" spans="1:5">
      <c r="A1443" s="5">
        <v>1441</v>
      </c>
      <c r="B1443" s="5" t="s">
        <v>31</v>
      </c>
      <c r="C1443" s="5" t="str">
        <f>"陈萍萍"</f>
        <v>陈萍萍</v>
      </c>
      <c r="D1443" s="5" t="str">
        <f t="shared" si="65"/>
        <v>女</v>
      </c>
      <c r="E1443" s="5" t="s">
        <v>12</v>
      </c>
    </row>
    <row r="1444" customHeight="1" spans="1:5">
      <c r="A1444" s="5">
        <v>1442</v>
      </c>
      <c r="B1444" s="5" t="s">
        <v>31</v>
      </c>
      <c r="C1444" s="5" t="str">
        <f>"陈宝南"</f>
        <v>陈宝南</v>
      </c>
      <c r="D1444" s="5" t="str">
        <f t="shared" si="65"/>
        <v>女</v>
      </c>
      <c r="E1444" s="5" t="s">
        <v>12</v>
      </c>
    </row>
    <row r="1445" customHeight="1" spans="1:5">
      <c r="A1445" s="5">
        <v>1443</v>
      </c>
      <c r="B1445" s="5" t="s">
        <v>31</v>
      </c>
      <c r="C1445" s="5" t="str">
        <f>"陈川洁"</f>
        <v>陈川洁</v>
      </c>
      <c r="D1445" s="5" t="str">
        <f t="shared" si="65"/>
        <v>女</v>
      </c>
      <c r="E1445" s="5" t="s">
        <v>12</v>
      </c>
    </row>
    <row r="1446" customHeight="1" spans="1:5">
      <c r="A1446" s="5">
        <v>1444</v>
      </c>
      <c r="B1446" s="5" t="s">
        <v>31</v>
      </c>
      <c r="C1446" s="5" t="str">
        <f>"王琪"</f>
        <v>王琪</v>
      </c>
      <c r="D1446" s="5" t="str">
        <f t="shared" si="65"/>
        <v>女</v>
      </c>
      <c r="E1446" s="5" t="s">
        <v>12</v>
      </c>
    </row>
    <row r="1447" customHeight="1" spans="1:5">
      <c r="A1447" s="5">
        <v>1445</v>
      </c>
      <c r="B1447" s="5" t="s">
        <v>31</v>
      </c>
      <c r="C1447" s="5" t="str">
        <f>"卢生能"</f>
        <v>卢生能</v>
      </c>
      <c r="D1447" s="5" t="str">
        <f t="shared" si="65"/>
        <v>女</v>
      </c>
      <c r="E1447" s="5" t="s">
        <v>12</v>
      </c>
    </row>
    <row r="1448" customHeight="1" spans="1:5">
      <c r="A1448" s="5">
        <v>1446</v>
      </c>
      <c r="B1448" s="5" t="s">
        <v>31</v>
      </c>
      <c r="C1448" s="5" t="str">
        <f>"杨博斯"</f>
        <v>杨博斯</v>
      </c>
      <c r="D1448" s="5" t="str">
        <f t="shared" si="65"/>
        <v>女</v>
      </c>
      <c r="E1448" s="5" t="s">
        <v>12</v>
      </c>
    </row>
    <row r="1449" customHeight="1" spans="1:5">
      <c r="A1449" s="5">
        <v>1447</v>
      </c>
      <c r="B1449" s="5" t="s">
        <v>31</v>
      </c>
      <c r="C1449" s="5" t="str">
        <f>"黄燕玉"</f>
        <v>黄燕玉</v>
      </c>
      <c r="D1449" s="5" t="str">
        <f t="shared" si="65"/>
        <v>女</v>
      </c>
      <c r="E1449" s="5" t="s">
        <v>12</v>
      </c>
    </row>
    <row r="1450" customHeight="1" spans="1:5">
      <c r="A1450" s="5">
        <v>1448</v>
      </c>
      <c r="B1450" s="5" t="s">
        <v>31</v>
      </c>
      <c r="C1450" s="5" t="str">
        <f>"黄蕾"</f>
        <v>黄蕾</v>
      </c>
      <c r="D1450" s="5" t="str">
        <f t="shared" si="65"/>
        <v>女</v>
      </c>
      <c r="E1450" s="5" t="s">
        <v>12</v>
      </c>
    </row>
    <row r="1451" customHeight="1" spans="1:5">
      <c r="A1451" s="5">
        <v>1449</v>
      </c>
      <c r="B1451" s="5" t="s">
        <v>31</v>
      </c>
      <c r="C1451" s="5" t="str">
        <f>"王玉霞"</f>
        <v>王玉霞</v>
      </c>
      <c r="D1451" s="5" t="str">
        <f t="shared" si="65"/>
        <v>女</v>
      </c>
      <c r="E1451" s="5" t="s">
        <v>12</v>
      </c>
    </row>
    <row r="1452" customHeight="1" spans="1:5">
      <c r="A1452" s="5">
        <v>1450</v>
      </c>
      <c r="B1452" s="5" t="s">
        <v>31</v>
      </c>
      <c r="C1452" s="5" t="str">
        <f>"翁小莉"</f>
        <v>翁小莉</v>
      </c>
      <c r="D1452" s="5" t="str">
        <f t="shared" si="65"/>
        <v>女</v>
      </c>
      <c r="E1452" s="5" t="s">
        <v>12</v>
      </c>
    </row>
    <row r="1453" customHeight="1" spans="1:5">
      <c r="A1453" s="5">
        <v>1451</v>
      </c>
      <c r="B1453" s="5" t="s">
        <v>31</v>
      </c>
      <c r="C1453" s="5" t="str">
        <f>"张茹彬"</f>
        <v>张茹彬</v>
      </c>
      <c r="D1453" s="5" t="str">
        <f t="shared" si="65"/>
        <v>女</v>
      </c>
      <c r="E1453" s="5" t="s">
        <v>12</v>
      </c>
    </row>
    <row r="1454" customHeight="1" spans="1:5">
      <c r="A1454" s="5">
        <v>1452</v>
      </c>
      <c r="B1454" s="5" t="s">
        <v>31</v>
      </c>
      <c r="C1454" s="5" t="str">
        <f>"李敏"</f>
        <v>李敏</v>
      </c>
      <c r="D1454" s="5" t="str">
        <f t="shared" si="65"/>
        <v>女</v>
      </c>
      <c r="E1454" s="5" t="s">
        <v>12</v>
      </c>
    </row>
    <row r="1455" customHeight="1" spans="1:5">
      <c r="A1455" s="5">
        <v>1453</v>
      </c>
      <c r="B1455" s="5" t="s">
        <v>31</v>
      </c>
      <c r="C1455" s="5" t="str">
        <f>"翁小羽"</f>
        <v>翁小羽</v>
      </c>
      <c r="D1455" s="5" t="str">
        <f t="shared" si="65"/>
        <v>女</v>
      </c>
      <c r="E1455" s="5" t="s">
        <v>12</v>
      </c>
    </row>
    <row r="1456" customHeight="1" spans="1:5">
      <c r="A1456" s="5">
        <v>1454</v>
      </c>
      <c r="B1456" s="5" t="s">
        <v>31</v>
      </c>
      <c r="C1456" s="5" t="str">
        <f>"王亚惠"</f>
        <v>王亚惠</v>
      </c>
      <c r="D1456" s="5" t="str">
        <f t="shared" si="65"/>
        <v>女</v>
      </c>
      <c r="E1456" s="5" t="s">
        <v>12</v>
      </c>
    </row>
    <row r="1457" customHeight="1" spans="1:5">
      <c r="A1457" s="5">
        <v>1455</v>
      </c>
      <c r="B1457" s="5" t="s">
        <v>31</v>
      </c>
      <c r="C1457" s="5" t="str">
        <f>"薛梅爱"</f>
        <v>薛梅爱</v>
      </c>
      <c r="D1457" s="5" t="str">
        <f t="shared" si="65"/>
        <v>女</v>
      </c>
      <c r="E1457" s="5" t="s">
        <v>12</v>
      </c>
    </row>
    <row r="1458" customHeight="1" spans="1:5">
      <c r="A1458" s="5">
        <v>1456</v>
      </c>
      <c r="B1458" s="5" t="s">
        <v>31</v>
      </c>
      <c r="C1458" s="5" t="str">
        <f>"何美玉"</f>
        <v>何美玉</v>
      </c>
      <c r="D1458" s="5" t="str">
        <f t="shared" si="65"/>
        <v>女</v>
      </c>
      <c r="E1458" s="5" t="s">
        <v>12</v>
      </c>
    </row>
    <row r="1459" customHeight="1" spans="1:5">
      <c r="A1459" s="5">
        <v>1457</v>
      </c>
      <c r="B1459" s="5" t="s">
        <v>31</v>
      </c>
      <c r="C1459" s="5" t="str">
        <f>"陈雪盈"</f>
        <v>陈雪盈</v>
      </c>
      <c r="D1459" s="5" t="str">
        <f t="shared" si="65"/>
        <v>女</v>
      </c>
      <c r="E1459" s="5" t="s">
        <v>12</v>
      </c>
    </row>
    <row r="1460" customHeight="1" spans="1:5">
      <c r="A1460" s="5">
        <v>1458</v>
      </c>
      <c r="B1460" s="5" t="s">
        <v>31</v>
      </c>
      <c r="C1460" s="5" t="str">
        <f>"陈慕珍"</f>
        <v>陈慕珍</v>
      </c>
      <c r="D1460" s="5" t="str">
        <f t="shared" si="65"/>
        <v>女</v>
      </c>
      <c r="E1460" s="5" t="s">
        <v>12</v>
      </c>
    </row>
    <row r="1461" customHeight="1" spans="1:5">
      <c r="A1461" s="5">
        <v>1459</v>
      </c>
      <c r="B1461" s="5" t="s">
        <v>31</v>
      </c>
      <c r="C1461" s="5" t="str">
        <f>"林少玲"</f>
        <v>林少玲</v>
      </c>
      <c r="D1461" s="5" t="str">
        <f t="shared" si="65"/>
        <v>女</v>
      </c>
      <c r="E1461" s="5" t="s">
        <v>12</v>
      </c>
    </row>
    <row r="1462" customHeight="1" spans="1:5">
      <c r="A1462" s="5">
        <v>1460</v>
      </c>
      <c r="B1462" s="5" t="s">
        <v>31</v>
      </c>
      <c r="C1462" s="5" t="str">
        <f>"卜开英"</f>
        <v>卜开英</v>
      </c>
      <c r="D1462" s="5" t="str">
        <f t="shared" si="65"/>
        <v>女</v>
      </c>
      <c r="E1462" s="5" t="s">
        <v>12</v>
      </c>
    </row>
    <row r="1463" customHeight="1" spans="1:5">
      <c r="A1463" s="5">
        <v>1461</v>
      </c>
      <c r="B1463" s="5" t="s">
        <v>31</v>
      </c>
      <c r="C1463" s="5" t="str">
        <f>"王春金"</f>
        <v>王春金</v>
      </c>
      <c r="D1463" s="5" t="str">
        <f t="shared" si="65"/>
        <v>女</v>
      </c>
      <c r="E1463" s="5" t="s">
        <v>12</v>
      </c>
    </row>
    <row r="1464" customHeight="1" spans="1:5">
      <c r="A1464" s="5">
        <v>1462</v>
      </c>
      <c r="B1464" s="5" t="s">
        <v>31</v>
      </c>
      <c r="C1464" s="5" t="str">
        <f>"邢倩"</f>
        <v>邢倩</v>
      </c>
      <c r="D1464" s="5" t="str">
        <f t="shared" si="65"/>
        <v>女</v>
      </c>
      <c r="E1464" s="5" t="s">
        <v>12</v>
      </c>
    </row>
    <row r="1465" customHeight="1" spans="1:5">
      <c r="A1465" s="5">
        <v>1463</v>
      </c>
      <c r="B1465" s="5" t="s">
        <v>31</v>
      </c>
      <c r="C1465" s="5" t="str">
        <f>"周小芳"</f>
        <v>周小芳</v>
      </c>
      <c r="D1465" s="5" t="str">
        <f t="shared" si="65"/>
        <v>女</v>
      </c>
      <c r="E1465" s="5" t="s">
        <v>12</v>
      </c>
    </row>
    <row r="1466" customHeight="1" spans="1:5">
      <c r="A1466" s="5">
        <v>1464</v>
      </c>
      <c r="B1466" s="5" t="s">
        <v>31</v>
      </c>
      <c r="C1466" s="5" t="str">
        <f>"符运妃"</f>
        <v>符运妃</v>
      </c>
      <c r="D1466" s="5" t="str">
        <f t="shared" si="65"/>
        <v>女</v>
      </c>
      <c r="E1466" s="5" t="s">
        <v>12</v>
      </c>
    </row>
    <row r="1467" customHeight="1" spans="1:5">
      <c r="A1467" s="5">
        <v>1465</v>
      </c>
      <c r="B1467" s="5" t="s">
        <v>31</v>
      </c>
      <c r="C1467" s="5" t="str">
        <f>"符艳荣"</f>
        <v>符艳荣</v>
      </c>
      <c r="D1467" s="5" t="str">
        <f t="shared" si="65"/>
        <v>女</v>
      </c>
      <c r="E1467" s="5" t="s">
        <v>12</v>
      </c>
    </row>
    <row r="1468" customHeight="1" spans="1:5">
      <c r="A1468" s="5">
        <v>1466</v>
      </c>
      <c r="B1468" s="5" t="s">
        <v>31</v>
      </c>
      <c r="C1468" s="5" t="str">
        <f>"陈俊蓉"</f>
        <v>陈俊蓉</v>
      </c>
      <c r="D1468" s="5" t="str">
        <f t="shared" si="65"/>
        <v>女</v>
      </c>
      <c r="E1468" s="5" t="s">
        <v>12</v>
      </c>
    </row>
    <row r="1469" customHeight="1" spans="1:5">
      <c r="A1469" s="5">
        <v>1467</v>
      </c>
      <c r="B1469" s="5" t="s">
        <v>31</v>
      </c>
      <c r="C1469" s="5" t="str">
        <f>"冯卫晶"</f>
        <v>冯卫晶</v>
      </c>
      <c r="D1469" s="5" t="str">
        <f t="shared" si="65"/>
        <v>女</v>
      </c>
      <c r="E1469" s="5" t="s">
        <v>12</v>
      </c>
    </row>
    <row r="1470" customHeight="1" spans="1:5">
      <c r="A1470" s="5">
        <v>1468</v>
      </c>
      <c r="B1470" s="5" t="s">
        <v>31</v>
      </c>
      <c r="C1470" s="5" t="str">
        <f>"吴雯雯"</f>
        <v>吴雯雯</v>
      </c>
      <c r="D1470" s="5" t="str">
        <f t="shared" si="65"/>
        <v>女</v>
      </c>
      <c r="E1470" s="5" t="s">
        <v>12</v>
      </c>
    </row>
    <row r="1471" customHeight="1" spans="1:5">
      <c r="A1471" s="5">
        <v>1469</v>
      </c>
      <c r="B1471" s="5" t="s">
        <v>31</v>
      </c>
      <c r="C1471" s="5" t="str">
        <f>"徐文玲"</f>
        <v>徐文玲</v>
      </c>
      <c r="D1471" s="5" t="str">
        <f t="shared" si="65"/>
        <v>女</v>
      </c>
      <c r="E1471" s="5" t="s">
        <v>12</v>
      </c>
    </row>
    <row r="1472" customHeight="1" spans="1:5">
      <c r="A1472" s="5">
        <v>1470</v>
      </c>
      <c r="B1472" s="5" t="s">
        <v>31</v>
      </c>
      <c r="C1472" s="5" t="str">
        <f>"陈益敏"</f>
        <v>陈益敏</v>
      </c>
      <c r="D1472" s="5" t="str">
        <f t="shared" si="65"/>
        <v>女</v>
      </c>
      <c r="E1472" s="5" t="s">
        <v>12</v>
      </c>
    </row>
    <row r="1473" customHeight="1" spans="1:5">
      <c r="A1473" s="5">
        <v>1471</v>
      </c>
      <c r="B1473" s="5" t="s">
        <v>31</v>
      </c>
      <c r="C1473" s="5" t="str">
        <f>"苏天玉"</f>
        <v>苏天玉</v>
      </c>
      <c r="D1473" s="5" t="str">
        <f t="shared" si="65"/>
        <v>女</v>
      </c>
      <c r="E1473" s="5" t="s">
        <v>12</v>
      </c>
    </row>
    <row r="1474" customHeight="1" spans="1:5">
      <c r="A1474" s="5">
        <v>1472</v>
      </c>
      <c r="B1474" s="5" t="s">
        <v>31</v>
      </c>
      <c r="C1474" s="5" t="str">
        <f>"吴凯丽"</f>
        <v>吴凯丽</v>
      </c>
      <c r="D1474" s="5" t="str">
        <f t="shared" si="65"/>
        <v>女</v>
      </c>
      <c r="E1474" s="5" t="s">
        <v>12</v>
      </c>
    </row>
    <row r="1475" customHeight="1" spans="1:5">
      <c r="A1475" s="5">
        <v>1473</v>
      </c>
      <c r="B1475" s="5" t="s">
        <v>31</v>
      </c>
      <c r="C1475" s="5" t="str">
        <f>"王海连"</f>
        <v>王海连</v>
      </c>
      <c r="D1475" s="5" t="str">
        <f t="shared" si="65"/>
        <v>女</v>
      </c>
      <c r="E1475" s="5" t="s">
        <v>12</v>
      </c>
    </row>
    <row r="1476" customHeight="1" spans="1:5">
      <c r="A1476" s="5">
        <v>1474</v>
      </c>
      <c r="B1476" s="5" t="s">
        <v>31</v>
      </c>
      <c r="C1476" s="5" t="str">
        <f>"冯锦鸯"</f>
        <v>冯锦鸯</v>
      </c>
      <c r="D1476" s="5" t="str">
        <f t="shared" si="65"/>
        <v>女</v>
      </c>
      <c r="E1476" s="5" t="s">
        <v>12</v>
      </c>
    </row>
    <row r="1477" customHeight="1" spans="1:5">
      <c r="A1477" s="5">
        <v>1475</v>
      </c>
      <c r="B1477" s="5" t="s">
        <v>31</v>
      </c>
      <c r="C1477" s="5" t="str">
        <f>"刘芮孜"</f>
        <v>刘芮孜</v>
      </c>
      <c r="D1477" s="5" t="str">
        <f t="shared" si="65"/>
        <v>女</v>
      </c>
      <c r="E1477" s="5" t="s">
        <v>12</v>
      </c>
    </row>
    <row r="1478" customHeight="1" spans="1:5">
      <c r="A1478" s="5">
        <v>1476</v>
      </c>
      <c r="B1478" s="5" t="s">
        <v>31</v>
      </c>
      <c r="C1478" s="5" t="str">
        <f>"董晓红"</f>
        <v>董晓红</v>
      </c>
      <c r="D1478" s="5" t="str">
        <f t="shared" si="65"/>
        <v>女</v>
      </c>
      <c r="E1478" s="5" t="s">
        <v>12</v>
      </c>
    </row>
    <row r="1479" customHeight="1" spans="1:5">
      <c r="A1479" s="5">
        <v>1477</v>
      </c>
      <c r="B1479" s="5" t="s">
        <v>31</v>
      </c>
      <c r="C1479" s="5" t="str">
        <f>"张雯"</f>
        <v>张雯</v>
      </c>
      <c r="D1479" s="5" t="str">
        <f t="shared" si="65"/>
        <v>女</v>
      </c>
      <c r="E1479" s="5" t="s">
        <v>12</v>
      </c>
    </row>
    <row r="1480" customHeight="1" spans="1:5">
      <c r="A1480" s="5">
        <v>1478</v>
      </c>
      <c r="B1480" s="5" t="s">
        <v>31</v>
      </c>
      <c r="C1480" s="5" t="str">
        <f>"王萃逢"</f>
        <v>王萃逢</v>
      </c>
      <c r="D1480" s="5" t="str">
        <f>"男"</f>
        <v>男</v>
      </c>
      <c r="E1480" s="5" t="s">
        <v>12</v>
      </c>
    </row>
    <row r="1481" customHeight="1" spans="1:5">
      <c r="A1481" s="5">
        <v>1479</v>
      </c>
      <c r="B1481" s="5" t="s">
        <v>31</v>
      </c>
      <c r="C1481" s="5" t="str">
        <f>"王凤"</f>
        <v>王凤</v>
      </c>
      <c r="D1481" s="5" t="str">
        <f t="shared" ref="D1481:D1502" si="66">"女"</f>
        <v>女</v>
      </c>
      <c r="E1481" s="5" t="s">
        <v>12</v>
      </c>
    </row>
    <row r="1482" customHeight="1" spans="1:5">
      <c r="A1482" s="5">
        <v>1480</v>
      </c>
      <c r="B1482" s="5" t="s">
        <v>31</v>
      </c>
      <c r="C1482" s="5" t="str">
        <f>"董丹丽"</f>
        <v>董丹丽</v>
      </c>
      <c r="D1482" s="5" t="str">
        <f t="shared" si="66"/>
        <v>女</v>
      </c>
      <c r="E1482" s="5" t="s">
        <v>12</v>
      </c>
    </row>
    <row r="1483" customHeight="1" spans="1:5">
      <c r="A1483" s="5">
        <v>1481</v>
      </c>
      <c r="B1483" s="5" t="s">
        <v>31</v>
      </c>
      <c r="C1483" s="5" t="str">
        <f>"林渊红"</f>
        <v>林渊红</v>
      </c>
      <c r="D1483" s="5" t="str">
        <f t="shared" si="66"/>
        <v>女</v>
      </c>
      <c r="E1483" s="5" t="s">
        <v>12</v>
      </c>
    </row>
    <row r="1484" customHeight="1" spans="1:5">
      <c r="A1484" s="5">
        <v>1482</v>
      </c>
      <c r="B1484" s="5" t="s">
        <v>31</v>
      </c>
      <c r="C1484" s="5" t="str">
        <f>"郑月明"</f>
        <v>郑月明</v>
      </c>
      <c r="D1484" s="5" t="str">
        <f t="shared" si="66"/>
        <v>女</v>
      </c>
      <c r="E1484" s="5" t="s">
        <v>12</v>
      </c>
    </row>
    <row r="1485" customHeight="1" spans="1:5">
      <c r="A1485" s="5">
        <v>1483</v>
      </c>
      <c r="B1485" s="5" t="s">
        <v>31</v>
      </c>
      <c r="C1485" s="5" t="str">
        <f>"黄小丽"</f>
        <v>黄小丽</v>
      </c>
      <c r="D1485" s="5" t="str">
        <f t="shared" si="66"/>
        <v>女</v>
      </c>
      <c r="E1485" s="5" t="s">
        <v>12</v>
      </c>
    </row>
    <row r="1486" customHeight="1" spans="1:5">
      <c r="A1486" s="5">
        <v>1484</v>
      </c>
      <c r="B1486" s="5" t="s">
        <v>32</v>
      </c>
      <c r="C1486" s="5" t="str">
        <f>"陈婧"</f>
        <v>陈婧</v>
      </c>
      <c r="D1486" s="5" t="str">
        <f t="shared" si="66"/>
        <v>女</v>
      </c>
      <c r="E1486" s="5" t="s">
        <v>12</v>
      </c>
    </row>
    <row r="1487" customHeight="1" spans="1:5">
      <c r="A1487" s="5">
        <v>1485</v>
      </c>
      <c r="B1487" s="5" t="s">
        <v>32</v>
      </c>
      <c r="C1487" s="5" t="str">
        <f>"薛春驳"</f>
        <v>薛春驳</v>
      </c>
      <c r="D1487" s="5" t="str">
        <f t="shared" si="66"/>
        <v>女</v>
      </c>
      <c r="E1487" s="5" t="s">
        <v>12</v>
      </c>
    </row>
    <row r="1488" customHeight="1" spans="1:5">
      <c r="A1488" s="5">
        <v>1486</v>
      </c>
      <c r="B1488" s="5" t="s">
        <v>32</v>
      </c>
      <c r="C1488" s="5" t="str">
        <f>"陈梨秀"</f>
        <v>陈梨秀</v>
      </c>
      <c r="D1488" s="5" t="str">
        <f t="shared" si="66"/>
        <v>女</v>
      </c>
      <c r="E1488" s="5" t="s">
        <v>12</v>
      </c>
    </row>
    <row r="1489" customHeight="1" spans="1:5">
      <c r="A1489" s="5">
        <v>1487</v>
      </c>
      <c r="B1489" s="5" t="s">
        <v>32</v>
      </c>
      <c r="C1489" s="5" t="str">
        <f>"颜丹丹"</f>
        <v>颜丹丹</v>
      </c>
      <c r="D1489" s="5" t="str">
        <f t="shared" si="66"/>
        <v>女</v>
      </c>
      <c r="E1489" s="5" t="s">
        <v>12</v>
      </c>
    </row>
    <row r="1490" customHeight="1" spans="1:5">
      <c r="A1490" s="5">
        <v>1488</v>
      </c>
      <c r="B1490" s="5" t="s">
        <v>32</v>
      </c>
      <c r="C1490" s="5" t="str">
        <f>"陈茹"</f>
        <v>陈茹</v>
      </c>
      <c r="D1490" s="5" t="str">
        <f t="shared" si="66"/>
        <v>女</v>
      </c>
      <c r="E1490" s="5" t="s">
        <v>12</v>
      </c>
    </row>
    <row r="1491" customHeight="1" spans="1:5">
      <c r="A1491" s="5">
        <v>1489</v>
      </c>
      <c r="B1491" s="5" t="s">
        <v>32</v>
      </c>
      <c r="C1491" s="5" t="str">
        <f>"王梦婕"</f>
        <v>王梦婕</v>
      </c>
      <c r="D1491" s="5" t="str">
        <f t="shared" si="66"/>
        <v>女</v>
      </c>
      <c r="E1491" s="5" t="s">
        <v>12</v>
      </c>
    </row>
    <row r="1492" customHeight="1" spans="1:5">
      <c r="A1492" s="5">
        <v>1490</v>
      </c>
      <c r="B1492" s="5" t="s">
        <v>32</v>
      </c>
      <c r="C1492" s="5" t="str">
        <f>"王婷"</f>
        <v>王婷</v>
      </c>
      <c r="D1492" s="5" t="str">
        <f t="shared" si="66"/>
        <v>女</v>
      </c>
      <c r="E1492" s="5" t="s">
        <v>12</v>
      </c>
    </row>
    <row r="1493" customHeight="1" spans="1:5">
      <c r="A1493" s="5">
        <v>1491</v>
      </c>
      <c r="B1493" s="5" t="s">
        <v>32</v>
      </c>
      <c r="C1493" s="5" t="str">
        <f>"陈凤"</f>
        <v>陈凤</v>
      </c>
      <c r="D1493" s="5" t="str">
        <f t="shared" si="66"/>
        <v>女</v>
      </c>
      <c r="E1493" s="5" t="s">
        <v>12</v>
      </c>
    </row>
    <row r="1494" customHeight="1" spans="1:5">
      <c r="A1494" s="5">
        <v>1492</v>
      </c>
      <c r="B1494" s="5" t="s">
        <v>32</v>
      </c>
      <c r="C1494" s="5" t="str">
        <f>"陈君"</f>
        <v>陈君</v>
      </c>
      <c r="D1494" s="5" t="str">
        <f t="shared" si="66"/>
        <v>女</v>
      </c>
      <c r="E1494" s="5" t="s">
        <v>12</v>
      </c>
    </row>
    <row r="1495" customHeight="1" spans="1:5">
      <c r="A1495" s="5">
        <v>1493</v>
      </c>
      <c r="B1495" s="5" t="s">
        <v>32</v>
      </c>
      <c r="C1495" s="5" t="str">
        <f>"林青"</f>
        <v>林青</v>
      </c>
      <c r="D1495" s="5" t="str">
        <f t="shared" si="66"/>
        <v>女</v>
      </c>
      <c r="E1495" s="5" t="s">
        <v>12</v>
      </c>
    </row>
    <row r="1496" customHeight="1" spans="1:5">
      <c r="A1496" s="5">
        <v>1494</v>
      </c>
      <c r="B1496" s="5" t="s">
        <v>32</v>
      </c>
      <c r="C1496" s="5" t="str">
        <f>"常翠玲"</f>
        <v>常翠玲</v>
      </c>
      <c r="D1496" s="5" t="str">
        <f t="shared" si="66"/>
        <v>女</v>
      </c>
      <c r="E1496" s="5" t="s">
        <v>12</v>
      </c>
    </row>
    <row r="1497" customHeight="1" spans="1:5">
      <c r="A1497" s="5">
        <v>1495</v>
      </c>
      <c r="B1497" s="5" t="s">
        <v>32</v>
      </c>
      <c r="C1497" s="5" t="str">
        <f>"吴月"</f>
        <v>吴月</v>
      </c>
      <c r="D1497" s="5" t="str">
        <f t="shared" si="66"/>
        <v>女</v>
      </c>
      <c r="E1497" s="5" t="s">
        <v>12</v>
      </c>
    </row>
    <row r="1498" customHeight="1" spans="1:5">
      <c r="A1498" s="5">
        <v>1496</v>
      </c>
      <c r="B1498" s="5" t="s">
        <v>32</v>
      </c>
      <c r="C1498" s="5" t="str">
        <f>"陈晓娜"</f>
        <v>陈晓娜</v>
      </c>
      <c r="D1498" s="5" t="str">
        <f t="shared" si="66"/>
        <v>女</v>
      </c>
      <c r="E1498" s="5" t="s">
        <v>12</v>
      </c>
    </row>
    <row r="1499" customHeight="1" spans="1:5">
      <c r="A1499" s="5">
        <v>1497</v>
      </c>
      <c r="B1499" s="5" t="s">
        <v>32</v>
      </c>
      <c r="C1499" s="5" t="str">
        <f>"王玲"</f>
        <v>王玲</v>
      </c>
      <c r="D1499" s="5" t="str">
        <f t="shared" si="66"/>
        <v>女</v>
      </c>
      <c r="E1499" s="5" t="s">
        <v>12</v>
      </c>
    </row>
    <row r="1500" customHeight="1" spans="1:5">
      <c r="A1500" s="5">
        <v>1498</v>
      </c>
      <c r="B1500" s="5" t="s">
        <v>32</v>
      </c>
      <c r="C1500" s="5" t="str">
        <f>"张珠"</f>
        <v>张珠</v>
      </c>
      <c r="D1500" s="5" t="str">
        <f t="shared" si="66"/>
        <v>女</v>
      </c>
      <c r="E1500" s="5" t="s">
        <v>12</v>
      </c>
    </row>
    <row r="1501" customHeight="1" spans="1:5">
      <c r="A1501" s="5">
        <v>1499</v>
      </c>
      <c r="B1501" s="5" t="s">
        <v>32</v>
      </c>
      <c r="C1501" s="5" t="str">
        <f>"周雯静"</f>
        <v>周雯静</v>
      </c>
      <c r="D1501" s="5" t="str">
        <f t="shared" si="66"/>
        <v>女</v>
      </c>
      <c r="E1501" s="5" t="s">
        <v>12</v>
      </c>
    </row>
    <row r="1502" customHeight="1" spans="1:5">
      <c r="A1502" s="5">
        <v>1500</v>
      </c>
      <c r="B1502" s="5" t="s">
        <v>32</v>
      </c>
      <c r="C1502" s="5" t="str">
        <f>"苏燕玲"</f>
        <v>苏燕玲</v>
      </c>
      <c r="D1502" s="5" t="str">
        <f t="shared" si="66"/>
        <v>女</v>
      </c>
      <c r="E1502" s="5" t="s">
        <v>12</v>
      </c>
    </row>
    <row r="1503" customHeight="1" spans="1:5">
      <c r="A1503" s="5">
        <v>1501</v>
      </c>
      <c r="B1503" s="5" t="s">
        <v>32</v>
      </c>
      <c r="C1503" s="5" t="str">
        <f>"陈锦霜"</f>
        <v>陈锦霜</v>
      </c>
      <c r="D1503" s="5" t="str">
        <f>"男"</f>
        <v>男</v>
      </c>
      <c r="E1503" s="5" t="s">
        <v>12</v>
      </c>
    </row>
    <row r="1504" customHeight="1" spans="1:5">
      <c r="A1504" s="5">
        <v>1502</v>
      </c>
      <c r="B1504" s="5" t="s">
        <v>32</v>
      </c>
      <c r="C1504" s="5" t="str">
        <f>"王琴"</f>
        <v>王琴</v>
      </c>
      <c r="D1504" s="5" t="str">
        <f t="shared" ref="D1504:D1549" si="67">"女"</f>
        <v>女</v>
      </c>
      <c r="E1504" s="5" t="s">
        <v>12</v>
      </c>
    </row>
    <row r="1505" customHeight="1" spans="1:5">
      <c r="A1505" s="5">
        <v>1503</v>
      </c>
      <c r="B1505" s="5" t="s">
        <v>32</v>
      </c>
      <c r="C1505" s="5" t="str">
        <f>"黄彩英"</f>
        <v>黄彩英</v>
      </c>
      <c r="D1505" s="5" t="str">
        <f t="shared" si="67"/>
        <v>女</v>
      </c>
      <c r="E1505" s="5" t="s">
        <v>12</v>
      </c>
    </row>
    <row r="1506" customHeight="1" spans="1:5">
      <c r="A1506" s="5">
        <v>1504</v>
      </c>
      <c r="B1506" s="5" t="s">
        <v>32</v>
      </c>
      <c r="C1506" s="5" t="str">
        <f>"李娟"</f>
        <v>李娟</v>
      </c>
      <c r="D1506" s="5" t="str">
        <f t="shared" si="67"/>
        <v>女</v>
      </c>
      <c r="E1506" s="5" t="s">
        <v>12</v>
      </c>
    </row>
    <row r="1507" customHeight="1" spans="1:5">
      <c r="A1507" s="5">
        <v>1505</v>
      </c>
      <c r="B1507" s="5" t="s">
        <v>32</v>
      </c>
      <c r="C1507" s="5" t="str">
        <f>"王娜"</f>
        <v>王娜</v>
      </c>
      <c r="D1507" s="5" t="str">
        <f t="shared" si="67"/>
        <v>女</v>
      </c>
      <c r="E1507" s="5" t="s">
        <v>12</v>
      </c>
    </row>
    <row r="1508" customHeight="1" spans="1:5">
      <c r="A1508" s="5">
        <v>1506</v>
      </c>
      <c r="B1508" s="5" t="s">
        <v>32</v>
      </c>
      <c r="C1508" s="5" t="str">
        <f>"王艺慧"</f>
        <v>王艺慧</v>
      </c>
      <c r="D1508" s="5" t="str">
        <f t="shared" si="67"/>
        <v>女</v>
      </c>
      <c r="E1508" s="5" t="s">
        <v>12</v>
      </c>
    </row>
    <row r="1509" customHeight="1" spans="1:5">
      <c r="A1509" s="5">
        <v>1507</v>
      </c>
      <c r="B1509" s="5" t="s">
        <v>32</v>
      </c>
      <c r="C1509" s="5" t="str">
        <f>"林季花"</f>
        <v>林季花</v>
      </c>
      <c r="D1509" s="5" t="str">
        <f t="shared" si="67"/>
        <v>女</v>
      </c>
      <c r="E1509" s="5" t="s">
        <v>12</v>
      </c>
    </row>
    <row r="1510" customHeight="1" spans="1:5">
      <c r="A1510" s="5">
        <v>1508</v>
      </c>
      <c r="B1510" s="5" t="s">
        <v>32</v>
      </c>
      <c r="C1510" s="5" t="str">
        <f>"蔡小蝶"</f>
        <v>蔡小蝶</v>
      </c>
      <c r="D1510" s="5" t="str">
        <f t="shared" si="67"/>
        <v>女</v>
      </c>
      <c r="E1510" s="5" t="s">
        <v>12</v>
      </c>
    </row>
    <row r="1511" customHeight="1" spans="1:5">
      <c r="A1511" s="5">
        <v>1509</v>
      </c>
      <c r="B1511" s="5" t="s">
        <v>32</v>
      </c>
      <c r="C1511" s="5" t="str">
        <f>"吴捷"</f>
        <v>吴捷</v>
      </c>
      <c r="D1511" s="5" t="str">
        <f t="shared" si="67"/>
        <v>女</v>
      </c>
      <c r="E1511" s="5" t="s">
        <v>12</v>
      </c>
    </row>
    <row r="1512" customHeight="1" spans="1:5">
      <c r="A1512" s="5">
        <v>1510</v>
      </c>
      <c r="B1512" s="5" t="s">
        <v>32</v>
      </c>
      <c r="C1512" s="5" t="str">
        <f>"王敏"</f>
        <v>王敏</v>
      </c>
      <c r="D1512" s="5" t="str">
        <f t="shared" si="67"/>
        <v>女</v>
      </c>
      <c r="E1512" s="5" t="s">
        <v>12</v>
      </c>
    </row>
    <row r="1513" customHeight="1" spans="1:5">
      <c r="A1513" s="5">
        <v>1511</v>
      </c>
      <c r="B1513" s="5" t="s">
        <v>32</v>
      </c>
      <c r="C1513" s="5" t="str">
        <f>"王丽"</f>
        <v>王丽</v>
      </c>
      <c r="D1513" s="5" t="str">
        <f t="shared" si="67"/>
        <v>女</v>
      </c>
      <c r="E1513" s="5" t="s">
        <v>12</v>
      </c>
    </row>
    <row r="1514" customHeight="1" spans="1:5">
      <c r="A1514" s="5">
        <v>1512</v>
      </c>
      <c r="B1514" s="5" t="s">
        <v>32</v>
      </c>
      <c r="C1514" s="5" t="str">
        <f>"符仍善"</f>
        <v>符仍善</v>
      </c>
      <c r="D1514" s="5" t="str">
        <f t="shared" si="67"/>
        <v>女</v>
      </c>
      <c r="E1514" s="5" t="s">
        <v>12</v>
      </c>
    </row>
    <row r="1515" customHeight="1" spans="1:5">
      <c r="A1515" s="5">
        <v>1513</v>
      </c>
      <c r="B1515" s="5" t="s">
        <v>32</v>
      </c>
      <c r="C1515" s="5" t="str">
        <f>"吴春恋"</f>
        <v>吴春恋</v>
      </c>
      <c r="D1515" s="5" t="str">
        <f t="shared" si="67"/>
        <v>女</v>
      </c>
      <c r="E1515" s="5" t="s">
        <v>12</v>
      </c>
    </row>
    <row r="1516" customHeight="1" spans="1:5">
      <c r="A1516" s="5">
        <v>1514</v>
      </c>
      <c r="B1516" s="5" t="s">
        <v>32</v>
      </c>
      <c r="C1516" s="5" t="str">
        <f>"郑康敏"</f>
        <v>郑康敏</v>
      </c>
      <c r="D1516" s="5" t="str">
        <f t="shared" si="67"/>
        <v>女</v>
      </c>
      <c r="E1516" s="5" t="s">
        <v>12</v>
      </c>
    </row>
    <row r="1517" customHeight="1" spans="1:5">
      <c r="A1517" s="5">
        <v>1515</v>
      </c>
      <c r="B1517" s="5" t="s">
        <v>32</v>
      </c>
      <c r="C1517" s="5" t="str">
        <f>"杜才凤"</f>
        <v>杜才凤</v>
      </c>
      <c r="D1517" s="5" t="str">
        <f t="shared" si="67"/>
        <v>女</v>
      </c>
      <c r="E1517" s="5" t="s">
        <v>12</v>
      </c>
    </row>
    <row r="1518" customHeight="1" spans="1:5">
      <c r="A1518" s="5">
        <v>1516</v>
      </c>
      <c r="B1518" s="5" t="s">
        <v>32</v>
      </c>
      <c r="C1518" s="5" t="str">
        <f>"吴丹"</f>
        <v>吴丹</v>
      </c>
      <c r="D1518" s="5" t="str">
        <f t="shared" si="67"/>
        <v>女</v>
      </c>
      <c r="E1518" s="5" t="s">
        <v>12</v>
      </c>
    </row>
    <row r="1519" customHeight="1" spans="1:5">
      <c r="A1519" s="5">
        <v>1517</v>
      </c>
      <c r="B1519" s="5" t="s">
        <v>32</v>
      </c>
      <c r="C1519" s="5" t="str">
        <f>"王葵"</f>
        <v>王葵</v>
      </c>
      <c r="D1519" s="5" t="str">
        <f t="shared" si="67"/>
        <v>女</v>
      </c>
      <c r="E1519" s="5" t="s">
        <v>12</v>
      </c>
    </row>
    <row r="1520" customHeight="1" spans="1:5">
      <c r="A1520" s="5">
        <v>1518</v>
      </c>
      <c r="B1520" s="5" t="s">
        <v>32</v>
      </c>
      <c r="C1520" s="5" t="str">
        <f>"李海莉"</f>
        <v>李海莉</v>
      </c>
      <c r="D1520" s="5" t="str">
        <f t="shared" si="67"/>
        <v>女</v>
      </c>
      <c r="E1520" s="5" t="s">
        <v>12</v>
      </c>
    </row>
    <row r="1521" customHeight="1" spans="1:5">
      <c r="A1521" s="5">
        <v>1519</v>
      </c>
      <c r="B1521" s="5" t="s">
        <v>32</v>
      </c>
      <c r="C1521" s="5" t="str">
        <f>"刘易菲"</f>
        <v>刘易菲</v>
      </c>
      <c r="D1521" s="5" t="str">
        <f t="shared" si="67"/>
        <v>女</v>
      </c>
      <c r="E1521" s="5" t="s">
        <v>12</v>
      </c>
    </row>
    <row r="1522" customHeight="1" spans="1:5">
      <c r="A1522" s="5">
        <v>1520</v>
      </c>
      <c r="B1522" s="5" t="s">
        <v>32</v>
      </c>
      <c r="C1522" s="5" t="str">
        <f>"杜丽娟"</f>
        <v>杜丽娟</v>
      </c>
      <c r="D1522" s="5" t="str">
        <f t="shared" si="67"/>
        <v>女</v>
      </c>
      <c r="E1522" s="5" t="s">
        <v>12</v>
      </c>
    </row>
    <row r="1523" customHeight="1" spans="1:5">
      <c r="A1523" s="5">
        <v>1521</v>
      </c>
      <c r="B1523" s="5" t="s">
        <v>32</v>
      </c>
      <c r="C1523" s="5" t="str">
        <f>"罗晶莹"</f>
        <v>罗晶莹</v>
      </c>
      <c r="D1523" s="5" t="str">
        <f t="shared" si="67"/>
        <v>女</v>
      </c>
      <c r="E1523" s="5" t="s">
        <v>12</v>
      </c>
    </row>
    <row r="1524" customHeight="1" spans="1:5">
      <c r="A1524" s="5">
        <v>1522</v>
      </c>
      <c r="B1524" s="5" t="s">
        <v>32</v>
      </c>
      <c r="C1524" s="5" t="str">
        <f>"李娴"</f>
        <v>李娴</v>
      </c>
      <c r="D1524" s="5" t="str">
        <f t="shared" si="67"/>
        <v>女</v>
      </c>
      <c r="E1524" s="5" t="s">
        <v>12</v>
      </c>
    </row>
    <row r="1525" customHeight="1" spans="1:5">
      <c r="A1525" s="5">
        <v>1523</v>
      </c>
      <c r="B1525" s="5" t="s">
        <v>32</v>
      </c>
      <c r="C1525" s="5" t="str">
        <f>"许小拿"</f>
        <v>许小拿</v>
      </c>
      <c r="D1525" s="5" t="str">
        <f t="shared" si="67"/>
        <v>女</v>
      </c>
      <c r="E1525" s="5" t="s">
        <v>12</v>
      </c>
    </row>
    <row r="1526" customHeight="1" spans="1:5">
      <c r="A1526" s="5">
        <v>1524</v>
      </c>
      <c r="B1526" s="5" t="s">
        <v>32</v>
      </c>
      <c r="C1526" s="5" t="str">
        <f>"陈焕云"</f>
        <v>陈焕云</v>
      </c>
      <c r="D1526" s="5" t="str">
        <f t="shared" si="67"/>
        <v>女</v>
      </c>
      <c r="E1526" s="5" t="s">
        <v>12</v>
      </c>
    </row>
    <row r="1527" customHeight="1" spans="1:5">
      <c r="A1527" s="5">
        <v>1525</v>
      </c>
      <c r="B1527" s="5" t="s">
        <v>32</v>
      </c>
      <c r="C1527" s="5" t="str">
        <f>"龙娇媛"</f>
        <v>龙娇媛</v>
      </c>
      <c r="D1527" s="5" t="str">
        <f t="shared" si="67"/>
        <v>女</v>
      </c>
      <c r="E1527" s="5" t="s">
        <v>12</v>
      </c>
    </row>
    <row r="1528" customHeight="1" spans="1:5">
      <c r="A1528" s="5">
        <v>1526</v>
      </c>
      <c r="B1528" s="5" t="s">
        <v>32</v>
      </c>
      <c r="C1528" s="5" t="str">
        <f>"梁娟"</f>
        <v>梁娟</v>
      </c>
      <c r="D1528" s="5" t="str">
        <f t="shared" si="67"/>
        <v>女</v>
      </c>
      <c r="E1528" s="5" t="s">
        <v>12</v>
      </c>
    </row>
    <row r="1529" customHeight="1" spans="1:5">
      <c r="A1529" s="5">
        <v>1527</v>
      </c>
      <c r="B1529" s="5" t="s">
        <v>32</v>
      </c>
      <c r="C1529" s="5" t="str">
        <f>"江青蔓"</f>
        <v>江青蔓</v>
      </c>
      <c r="D1529" s="5" t="str">
        <f t="shared" si="67"/>
        <v>女</v>
      </c>
      <c r="E1529" s="5" t="s">
        <v>12</v>
      </c>
    </row>
    <row r="1530" customHeight="1" spans="1:5">
      <c r="A1530" s="5">
        <v>1528</v>
      </c>
      <c r="B1530" s="5" t="s">
        <v>32</v>
      </c>
      <c r="C1530" s="5" t="str">
        <f>"邢慧烨"</f>
        <v>邢慧烨</v>
      </c>
      <c r="D1530" s="5" t="str">
        <f t="shared" si="67"/>
        <v>女</v>
      </c>
      <c r="E1530" s="5" t="s">
        <v>12</v>
      </c>
    </row>
    <row r="1531" customHeight="1" spans="1:5">
      <c r="A1531" s="5">
        <v>1529</v>
      </c>
      <c r="B1531" s="5" t="s">
        <v>32</v>
      </c>
      <c r="C1531" s="5" t="str">
        <f>"符巧羽"</f>
        <v>符巧羽</v>
      </c>
      <c r="D1531" s="5" t="str">
        <f t="shared" si="67"/>
        <v>女</v>
      </c>
      <c r="E1531" s="5" t="s">
        <v>12</v>
      </c>
    </row>
    <row r="1532" customHeight="1" spans="1:5">
      <c r="A1532" s="5">
        <v>1530</v>
      </c>
      <c r="B1532" s="5" t="s">
        <v>32</v>
      </c>
      <c r="C1532" s="5" t="str">
        <f>"王丽娜"</f>
        <v>王丽娜</v>
      </c>
      <c r="D1532" s="5" t="str">
        <f t="shared" si="67"/>
        <v>女</v>
      </c>
      <c r="E1532" s="5" t="s">
        <v>12</v>
      </c>
    </row>
    <row r="1533" customHeight="1" spans="1:5">
      <c r="A1533" s="5">
        <v>1531</v>
      </c>
      <c r="B1533" s="5" t="s">
        <v>32</v>
      </c>
      <c r="C1533" s="5" t="str">
        <f>"王笛"</f>
        <v>王笛</v>
      </c>
      <c r="D1533" s="5" t="str">
        <f t="shared" si="67"/>
        <v>女</v>
      </c>
      <c r="E1533" s="5" t="s">
        <v>12</v>
      </c>
    </row>
    <row r="1534" customHeight="1" spans="1:5">
      <c r="A1534" s="5">
        <v>1532</v>
      </c>
      <c r="B1534" s="5" t="s">
        <v>32</v>
      </c>
      <c r="C1534" s="5" t="str">
        <f>"吴海芳"</f>
        <v>吴海芳</v>
      </c>
      <c r="D1534" s="5" t="str">
        <f t="shared" si="67"/>
        <v>女</v>
      </c>
      <c r="E1534" s="5" t="s">
        <v>12</v>
      </c>
    </row>
    <row r="1535" customHeight="1" spans="1:5">
      <c r="A1535" s="5">
        <v>1533</v>
      </c>
      <c r="B1535" s="5" t="s">
        <v>32</v>
      </c>
      <c r="C1535" s="5" t="str">
        <f>"曾雪"</f>
        <v>曾雪</v>
      </c>
      <c r="D1535" s="5" t="str">
        <f t="shared" si="67"/>
        <v>女</v>
      </c>
      <c r="E1535" s="5" t="s">
        <v>12</v>
      </c>
    </row>
    <row r="1536" customHeight="1" spans="1:5">
      <c r="A1536" s="5">
        <v>1534</v>
      </c>
      <c r="B1536" s="5" t="s">
        <v>32</v>
      </c>
      <c r="C1536" s="5" t="str">
        <f>"周雄英"</f>
        <v>周雄英</v>
      </c>
      <c r="D1536" s="5" t="str">
        <f t="shared" si="67"/>
        <v>女</v>
      </c>
      <c r="E1536" s="5" t="s">
        <v>12</v>
      </c>
    </row>
    <row r="1537" customHeight="1" spans="1:5">
      <c r="A1537" s="5">
        <v>1535</v>
      </c>
      <c r="B1537" s="5" t="s">
        <v>32</v>
      </c>
      <c r="C1537" s="5" t="str">
        <f>"陈沙沙"</f>
        <v>陈沙沙</v>
      </c>
      <c r="D1537" s="5" t="str">
        <f t="shared" si="67"/>
        <v>女</v>
      </c>
      <c r="E1537" s="5" t="s">
        <v>12</v>
      </c>
    </row>
    <row r="1538" customHeight="1" spans="1:5">
      <c r="A1538" s="5">
        <v>1536</v>
      </c>
      <c r="B1538" s="5" t="s">
        <v>32</v>
      </c>
      <c r="C1538" s="5" t="str">
        <f>"陈露"</f>
        <v>陈露</v>
      </c>
      <c r="D1538" s="5" t="str">
        <f t="shared" si="67"/>
        <v>女</v>
      </c>
      <c r="E1538" s="5" t="s">
        <v>12</v>
      </c>
    </row>
    <row r="1539" customHeight="1" spans="1:5">
      <c r="A1539" s="5">
        <v>1537</v>
      </c>
      <c r="B1539" s="5" t="s">
        <v>32</v>
      </c>
      <c r="C1539" s="5" t="str">
        <f>"陈慧"</f>
        <v>陈慧</v>
      </c>
      <c r="D1539" s="5" t="str">
        <f t="shared" si="67"/>
        <v>女</v>
      </c>
      <c r="E1539" s="5" t="s">
        <v>12</v>
      </c>
    </row>
    <row r="1540" customHeight="1" spans="1:5">
      <c r="A1540" s="5">
        <v>1538</v>
      </c>
      <c r="B1540" s="5" t="s">
        <v>33</v>
      </c>
      <c r="C1540" s="5" t="str">
        <f>"黄碧瑶"</f>
        <v>黄碧瑶</v>
      </c>
      <c r="D1540" s="5" t="str">
        <f t="shared" si="67"/>
        <v>女</v>
      </c>
      <c r="E1540" s="5" t="s">
        <v>12</v>
      </c>
    </row>
    <row r="1541" customHeight="1" spans="1:5">
      <c r="A1541" s="5">
        <v>1539</v>
      </c>
      <c r="B1541" s="5" t="s">
        <v>33</v>
      </c>
      <c r="C1541" s="5" t="str">
        <f>"赵有花"</f>
        <v>赵有花</v>
      </c>
      <c r="D1541" s="5" t="str">
        <f t="shared" si="67"/>
        <v>女</v>
      </c>
      <c r="E1541" s="5" t="s">
        <v>12</v>
      </c>
    </row>
    <row r="1542" customHeight="1" spans="1:5">
      <c r="A1542" s="5">
        <v>1540</v>
      </c>
      <c r="B1542" s="5" t="s">
        <v>33</v>
      </c>
      <c r="C1542" s="5" t="str">
        <f>"邢美娟"</f>
        <v>邢美娟</v>
      </c>
      <c r="D1542" s="5" t="str">
        <f t="shared" si="67"/>
        <v>女</v>
      </c>
      <c r="E1542" s="5" t="s">
        <v>12</v>
      </c>
    </row>
    <row r="1543" customHeight="1" spans="1:5">
      <c r="A1543" s="5">
        <v>1541</v>
      </c>
      <c r="B1543" s="5" t="s">
        <v>33</v>
      </c>
      <c r="C1543" s="5" t="str">
        <f>"黄晓红"</f>
        <v>黄晓红</v>
      </c>
      <c r="D1543" s="5" t="str">
        <f t="shared" si="67"/>
        <v>女</v>
      </c>
      <c r="E1543" s="5" t="s">
        <v>12</v>
      </c>
    </row>
    <row r="1544" customHeight="1" spans="1:5">
      <c r="A1544" s="5">
        <v>1542</v>
      </c>
      <c r="B1544" s="5" t="s">
        <v>33</v>
      </c>
      <c r="C1544" s="5" t="str">
        <f>"谢珍珍"</f>
        <v>谢珍珍</v>
      </c>
      <c r="D1544" s="5" t="str">
        <f t="shared" si="67"/>
        <v>女</v>
      </c>
      <c r="E1544" s="5" t="s">
        <v>12</v>
      </c>
    </row>
    <row r="1545" customHeight="1" spans="1:5">
      <c r="A1545" s="5">
        <v>1543</v>
      </c>
      <c r="B1545" s="5" t="s">
        <v>33</v>
      </c>
      <c r="C1545" s="5" t="str">
        <f>"林子"</f>
        <v>林子</v>
      </c>
      <c r="D1545" s="5" t="str">
        <f t="shared" si="67"/>
        <v>女</v>
      </c>
      <c r="E1545" s="5" t="s">
        <v>12</v>
      </c>
    </row>
    <row r="1546" customHeight="1" spans="1:5">
      <c r="A1546" s="5">
        <v>1544</v>
      </c>
      <c r="B1546" s="5" t="s">
        <v>33</v>
      </c>
      <c r="C1546" s="5" t="str">
        <f>"黄丽娇"</f>
        <v>黄丽娇</v>
      </c>
      <c r="D1546" s="5" t="str">
        <f t="shared" si="67"/>
        <v>女</v>
      </c>
      <c r="E1546" s="5" t="s">
        <v>12</v>
      </c>
    </row>
    <row r="1547" customHeight="1" spans="1:5">
      <c r="A1547" s="5">
        <v>1545</v>
      </c>
      <c r="B1547" s="5" t="s">
        <v>33</v>
      </c>
      <c r="C1547" s="5" t="str">
        <f>"符冬冬"</f>
        <v>符冬冬</v>
      </c>
      <c r="D1547" s="5" t="str">
        <f t="shared" si="67"/>
        <v>女</v>
      </c>
      <c r="E1547" s="5" t="s">
        <v>12</v>
      </c>
    </row>
    <row r="1548" customHeight="1" spans="1:5">
      <c r="A1548" s="5">
        <v>1546</v>
      </c>
      <c r="B1548" s="5" t="s">
        <v>33</v>
      </c>
      <c r="C1548" s="5" t="str">
        <f>"蒙燕"</f>
        <v>蒙燕</v>
      </c>
      <c r="D1548" s="5" t="str">
        <f t="shared" si="67"/>
        <v>女</v>
      </c>
      <c r="E1548" s="5" t="s">
        <v>12</v>
      </c>
    </row>
    <row r="1549" customHeight="1" spans="1:5">
      <c r="A1549" s="5">
        <v>1547</v>
      </c>
      <c r="B1549" s="5" t="s">
        <v>33</v>
      </c>
      <c r="C1549" s="5" t="str">
        <f>"符晓玉"</f>
        <v>符晓玉</v>
      </c>
      <c r="D1549" s="5" t="str">
        <f t="shared" si="67"/>
        <v>女</v>
      </c>
      <c r="E1549" s="5" t="s">
        <v>12</v>
      </c>
    </row>
    <row r="1550" customHeight="1" spans="1:5">
      <c r="A1550" s="5">
        <v>1548</v>
      </c>
      <c r="B1550" s="5" t="s">
        <v>33</v>
      </c>
      <c r="C1550" s="5" t="str">
        <f>"陈天志"</f>
        <v>陈天志</v>
      </c>
      <c r="D1550" s="5" t="str">
        <f>"男"</f>
        <v>男</v>
      </c>
      <c r="E1550" s="5" t="s">
        <v>12</v>
      </c>
    </row>
    <row r="1551" customHeight="1" spans="1:5">
      <c r="A1551" s="5">
        <v>1549</v>
      </c>
      <c r="B1551" s="5" t="s">
        <v>33</v>
      </c>
      <c r="C1551" s="5" t="str">
        <f>"郑顺花"</f>
        <v>郑顺花</v>
      </c>
      <c r="D1551" s="5" t="str">
        <f t="shared" ref="D1551:D1586" si="68">"女"</f>
        <v>女</v>
      </c>
      <c r="E1551" s="5" t="s">
        <v>12</v>
      </c>
    </row>
    <row r="1552" customHeight="1" spans="1:5">
      <c r="A1552" s="5">
        <v>1550</v>
      </c>
      <c r="B1552" s="5" t="s">
        <v>33</v>
      </c>
      <c r="C1552" s="5" t="str">
        <f>"何木英"</f>
        <v>何木英</v>
      </c>
      <c r="D1552" s="5" t="str">
        <f t="shared" si="68"/>
        <v>女</v>
      </c>
      <c r="E1552" s="5" t="s">
        <v>12</v>
      </c>
    </row>
    <row r="1553" customHeight="1" spans="1:5">
      <c r="A1553" s="5">
        <v>1551</v>
      </c>
      <c r="B1553" s="5" t="s">
        <v>33</v>
      </c>
      <c r="C1553" s="5" t="str">
        <f>"章田婷"</f>
        <v>章田婷</v>
      </c>
      <c r="D1553" s="5" t="str">
        <f t="shared" si="68"/>
        <v>女</v>
      </c>
      <c r="E1553" s="5" t="s">
        <v>12</v>
      </c>
    </row>
    <row r="1554" customHeight="1" spans="1:5">
      <c r="A1554" s="5">
        <v>1552</v>
      </c>
      <c r="B1554" s="5" t="s">
        <v>33</v>
      </c>
      <c r="C1554" s="5" t="str">
        <f>"林文英"</f>
        <v>林文英</v>
      </c>
      <c r="D1554" s="5" t="str">
        <f t="shared" si="68"/>
        <v>女</v>
      </c>
      <c r="E1554" s="5" t="s">
        <v>12</v>
      </c>
    </row>
    <row r="1555" customHeight="1" spans="1:5">
      <c r="A1555" s="5">
        <v>1553</v>
      </c>
      <c r="B1555" s="5" t="s">
        <v>33</v>
      </c>
      <c r="C1555" s="5" t="str">
        <f>"卢小凤"</f>
        <v>卢小凤</v>
      </c>
      <c r="D1555" s="5" t="str">
        <f t="shared" si="68"/>
        <v>女</v>
      </c>
      <c r="E1555" s="5" t="s">
        <v>12</v>
      </c>
    </row>
    <row r="1556" customHeight="1" spans="1:5">
      <c r="A1556" s="5">
        <v>1554</v>
      </c>
      <c r="B1556" s="5" t="s">
        <v>33</v>
      </c>
      <c r="C1556" s="5" t="str">
        <f>"陈瑞兰"</f>
        <v>陈瑞兰</v>
      </c>
      <c r="D1556" s="5" t="str">
        <f t="shared" si="68"/>
        <v>女</v>
      </c>
      <c r="E1556" s="5" t="s">
        <v>12</v>
      </c>
    </row>
    <row r="1557" customHeight="1" spans="1:5">
      <c r="A1557" s="5">
        <v>1555</v>
      </c>
      <c r="B1557" s="5" t="s">
        <v>33</v>
      </c>
      <c r="C1557" s="5" t="str">
        <f>"符小丹"</f>
        <v>符小丹</v>
      </c>
      <c r="D1557" s="5" t="str">
        <f t="shared" si="68"/>
        <v>女</v>
      </c>
      <c r="E1557" s="5" t="s">
        <v>12</v>
      </c>
    </row>
    <row r="1558" customHeight="1" spans="1:5">
      <c r="A1558" s="5">
        <v>1556</v>
      </c>
      <c r="B1558" s="5" t="s">
        <v>33</v>
      </c>
      <c r="C1558" s="5" t="str">
        <f>"曾万英"</f>
        <v>曾万英</v>
      </c>
      <c r="D1558" s="5" t="str">
        <f t="shared" si="68"/>
        <v>女</v>
      </c>
      <c r="E1558" s="5" t="s">
        <v>12</v>
      </c>
    </row>
    <row r="1559" customHeight="1" spans="1:5">
      <c r="A1559" s="5">
        <v>1557</v>
      </c>
      <c r="B1559" s="5" t="s">
        <v>33</v>
      </c>
      <c r="C1559" s="5" t="str">
        <f>"林鸿蓉"</f>
        <v>林鸿蓉</v>
      </c>
      <c r="D1559" s="5" t="str">
        <f t="shared" si="68"/>
        <v>女</v>
      </c>
      <c r="E1559" s="5" t="s">
        <v>12</v>
      </c>
    </row>
    <row r="1560" customHeight="1" spans="1:5">
      <c r="A1560" s="5">
        <v>1558</v>
      </c>
      <c r="B1560" s="5" t="s">
        <v>33</v>
      </c>
      <c r="C1560" s="5" t="str">
        <f>"王梦思"</f>
        <v>王梦思</v>
      </c>
      <c r="D1560" s="5" t="str">
        <f t="shared" si="68"/>
        <v>女</v>
      </c>
      <c r="E1560" s="5" t="s">
        <v>12</v>
      </c>
    </row>
    <row r="1561" customHeight="1" spans="1:5">
      <c r="A1561" s="5">
        <v>1559</v>
      </c>
      <c r="B1561" s="5" t="s">
        <v>33</v>
      </c>
      <c r="C1561" s="5" t="str">
        <f>"吴高敏"</f>
        <v>吴高敏</v>
      </c>
      <c r="D1561" s="5" t="str">
        <f t="shared" si="68"/>
        <v>女</v>
      </c>
      <c r="E1561" s="5" t="s">
        <v>12</v>
      </c>
    </row>
    <row r="1562" customHeight="1" spans="1:5">
      <c r="A1562" s="5">
        <v>1560</v>
      </c>
      <c r="B1562" s="5" t="s">
        <v>33</v>
      </c>
      <c r="C1562" s="5" t="str">
        <f>"谭鸿燕"</f>
        <v>谭鸿燕</v>
      </c>
      <c r="D1562" s="5" t="str">
        <f t="shared" si="68"/>
        <v>女</v>
      </c>
      <c r="E1562" s="5" t="s">
        <v>12</v>
      </c>
    </row>
    <row r="1563" customHeight="1" spans="1:5">
      <c r="A1563" s="5">
        <v>1561</v>
      </c>
      <c r="B1563" s="5" t="s">
        <v>33</v>
      </c>
      <c r="C1563" s="5" t="str">
        <f>"韩海霞"</f>
        <v>韩海霞</v>
      </c>
      <c r="D1563" s="5" t="str">
        <f t="shared" si="68"/>
        <v>女</v>
      </c>
      <c r="E1563" s="5" t="s">
        <v>12</v>
      </c>
    </row>
    <row r="1564" customHeight="1" spans="1:5">
      <c r="A1564" s="5">
        <v>1562</v>
      </c>
      <c r="B1564" s="5" t="s">
        <v>33</v>
      </c>
      <c r="C1564" s="5" t="str">
        <f>"朱柳芳"</f>
        <v>朱柳芳</v>
      </c>
      <c r="D1564" s="5" t="str">
        <f t="shared" si="68"/>
        <v>女</v>
      </c>
      <c r="E1564" s="5" t="s">
        <v>12</v>
      </c>
    </row>
    <row r="1565" customHeight="1" spans="1:5">
      <c r="A1565" s="5">
        <v>1563</v>
      </c>
      <c r="B1565" s="5" t="s">
        <v>33</v>
      </c>
      <c r="C1565" s="5" t="str">
        <f>"黎姑"</f>
        <v>黎姑</v>
      </c>
      <c r="D1565" s="5" t="str">
        <f t="shared" si="68"/>
        <v>女</v>
      </c>
      <c r="E1565" s="5" t="s">
        <v>12</v>
      </c>
    </row>
    <row r="1566" customHeight="1" spans="1:5">
      <c r="A1566" s="5">
        <v>1564</v>
      </c>
      <c r="B1566" s="5" t="s">
        <v>33</v>
      </c>
      <c r="C1566" s="5" t="str">
        <f>"崔文倩"</f>
        <v>崔文倩</v>
      </c>
      <c r="D1566" s="5" t="str">
        <f t="shared" si="68"/>
        <v>女</v>
      </c>
      <c r="E1566" s="5" t="s">
        <v>12</v>
      </c>
    </row>
    <row r="1567" customHeight="1" spans="1:5">
      <c r="A1567" s="5">
        <v>1565</v>
      </c>
      <c r="B1567" s="5" t="s">
        <v>33</v>
      </c>
      <c r="C1567" s="5" t="str">
        <f>"李妹妹"</f>
        <v>李妹妹</v>
      </c>
      <c r="D1567" s="5" t="str">
        <f t="shared" si="68"/>
        <v>女</v>
      </c>
      <c r="E1567" s="5" t="s">
        <v>12</v>
      </c>
    </row>
    <row r="1568" customHeight="1" spans="1:5">
      <c r="A1568" s="5">
        <v>1566</v>
      </c>
      <c r="B1568" s="5" t="s">
        <v>33</v>
      </c>
      <c r="C1568" s="5" t="str">
        <f>"陈小玉"</f>
        <v>陈小玉</v>
      </c>
      <c r="D1568" s="5" t="str">
        <f t="shared" si="68"/>
        <v>女</v>
      </c>
      <c r="E1568" s="5" t="s">
        <v>12</v>
      </c>
    </row>
    <row r="1569" customHeight="1" spans="1:5">
      <c r="A1569" s="5">
        <v>1567</v>
      </c>
      <c r="B1569" s="5" t="s">
        <v>33</v>
      </c>
      <c r="C1569" s="5" t="str">
        <f>"许雯"</f>
        <v>许雯</v>
      </c>
      <c r="D1569" s="5" t="str">
        <f t="shared" si="68"/>
        <v>女</v>
      </c>
      <c r="E1569" s="5" t="s">
        <v>12</v>
      </c>
    </row>
    <row r="1570" customHeight="1" spans="1:5">
      <c r="A1570" s="5">
        <v>1568</v>
      </c>
      <c r="B1570" s="5" t="s">
        <v>33</v>
      </c>
      <c r="C1570" s="5" t="str">
        <f>"金冬女"</f>
        <v>金冬女</v>
      </c>
      <c r="D1570" s="5" t="str">
        <f t="shared" si="68"/>
        <v>女</v>
      </c>
      <c r="E1570" s="5" t="s">
        <v>12</v>
      </c>
    </row>
    <row r="1571" customHeight="1" spans="1:5">
      <c r="A1571" s="5">
        <v>1569</v>
      </c>
      <c r="B1571" s="5" t="s">
        <v>33</v>
      </c>
      <c r="C1571" s="5" t="str">
        <f>"饶敏"</f>
        <v>饶敏</v>
      </c>
      <c r="D1571" s="5" t="str">
        <f t="shared" si="68"/>
        <v>女</v>
      </c>
      <c r="E1571" s="5" t="s">
        <v>12</v>
      </c>
    </row>
    <row r="1572" customHeight="1" spans="1:5">
      <c r="A1572" s="5">
        <v>1570</v>
      </c>
      <c r="B1572" s="5" t="s">
        <v>33</v>
      </c>
      <c r="C1572" s="5" t="str">
        <f>"邹文婷"</f>
        <v>邹文婷</v>
      </c>
      <c r="D1572" s="5" t="str">
        <f t="shared" si="68"/>
        <v>女</v>
      </c>
      <c r="E1572" s="5" t="s">
        <v>12</v>
      </c>
    </row>
    <row r="1573" customHeight="1" spans="1:5">
      <c r="A1573" s="5">
        <v>1571</v>
      </c>
      <c r="B1573" s="5" t="s">
        <v>33</v>
      </c>
      <c r="C1573" s="5" t="str">
        <f>"唐壮玲"</f>
        <v>唐壮玲</v>
      </c>
      <c r="D1573" s="5" t="str">
        <f t="shared" si="68"/>
        <v>女</v>
      </c>
      <c r="E1573" s="5" t="s">
        <v>12</v>
      </c>
    </row>
    <row r="1574" customHeight="1" spans="1:5">
      <c r="A1574" s="5">
        <v>1572</v>
      </c>
      <c r="B1574" s="5" t="s">
        <v>33</v>
      </c>
      <c r="C1574" s="5" t="str">
        <f>"吉德音"</f>
        <v>吉德音</v>
      </c>
      <c r="D1574" s="5" t="str">
        <f t="shared" si="68"/>
        <v>女</v>
      </c>
      <c r="E1574" s="5" t="s">
        <v>12</v>
      </c>
    </row>
    <row r="1575" customHeight="1" spans="1:5">
      <c r="A1575" s="5">
        <v>1573</v>
      </c>
      <c r="B1575" s="5" t="s">
        <v>33</v>
      </c>
      <c r="C1575" s="5" t="str">
        <f>"韩小媛"</f>
        <v>韩小媛</v>
      </c>
      <c r="D1575" s="5" t="str">
        <f t="shared" si="68"/>
        <v>女</v>
      </c>
      <c r="E1575" s="5" t="s">
        <v>12</v>
      </c>
    </row>
    <row r="1576" customHeight="1" spans="1:5">
      <c r="A1576" s="5">
        <v>1574</v>
      </c>
      <c r="B1576" s="5" t="s">
        <v>33</v>
      </c>
      <c r="C1576" s="5" t="str">
        <f>"徐志萍"</f>
        <v>徐志萍</v>
      </c>
      <c r="D1576" s="5" t="str">
        <f t="shared" si="68"/>
        <v>女</v>
      </c>
      <c r="E1576" s="5" t="s">
        <v>12</v>
      </c>
    </row>
    <row r="1577" customHeight="1" spans="1:5">
      <c r="A1577" s="5">
        <v>1575</v>
      </c>
      <c r="B1577" s="5" t="s">
        <v>33</v>
      </c>
      <c r="C1577" s="5" t="str">
        <f>"何潮潮"</f>
        <v>何潮潮</v>
      </c>
      <c r="D1577" s="5" t="str">
        <f t="shared" si="68"/>
        <v>女</v>
      </c>
      <c r="E1577" s="5" t="s">
        <v>12</v>
      </c>
    </row>
    <row r="1578" customHeight="1" spans="1:5">
      <c r="A1578" s="5">
        <v>1576</v>
      </c>
      <c r="B1578" s="5" t="s">
        <v>33</v>
      </c>
      <c r="C1578" s="5" t="str">
        <f>"王静"</f>
        <v>王静</v>
      </c>
      <c r="D1578" s="5" t="str">
        <f t="shared" si="68"/>
        <v>女</v>
      </c>
      <c r="E1578" s="5" t="s">
        <v>12</v>
      </c>
    </row>
    <row r="1579" customHeight="1" spans="1:5">
      <c r="A1579" s="5">
        <v>1577</v>
      </c>
      <c r="B1579" s="5" t="s">
        <v>33</v>
      </c>
      <c r="C1579" s="5" t="str">
        <f>"王敏"</f>
        <v>王敏</v>
      </c>
      <c r="D1579" s="5" t="str">
        <f t="shared" si="68"/>
        <v>女</v>
      </c>
      <c r="E1579" s="5" t="s">
        <v>12</v>
      </c>
    </row>
    <row r="1580" customHeight="1" spans="1:5">
      <c r="A1580" s="5">
        <v>1578</v>
      </c>
      <c r="B1580" s="5" t="s">
        <v>33</v>
      </c>
      <c r="C1580" s="5" t="str">
        <f>"王玉清"</f>
        <v>王玉清</v>
      </c>
      <c r="D1580" s="5" t="str">
        <f t="shared" si="68"/>
        <v>女</v>
      </c>
      <c r="E1580" s="5" t="s">
        <v>12</v>
      </c>
    </row>
    <row r="1581" customHeight="1" spans="1:5">
      <c r="A1581" s="5">
        <v>1579</v>
      </c>
      <c r="B1581" s="5" t="s">
        <v>33</v>
      </c>
      <c r="C1581" s="5" t="str">
        <f>"邝琼容"</f>
        <v>邝琼容</v>
      </c>
      <c r="D1581" s="5" t="str">
        <f t="shared" si="68"/>
        <v>女</v>
      </c>
      <c r="E1581" s="5" t="s">
        <v>12</v>
      </c>
    </row>
    <row r="1582" customHeight="1" spans="1:5">
      <c r="A1582" s="5">
        <v>1580</v>
      </c>
      <c r="B1582" s="5" t="s">
        <v>33</v>
      </c>
      <c r="C1582" s="5" t="str">
        <f>"颜海娜"</f>
        <v>颜海娜</v>
      </c>
      <c r="D1582" s="5" t="str">
        <f t="shared" si="68"/>
        <v>女</v>
      </c>
      <c r="E1582" s="5" t="s">
        <v>12</v>
      </c>
    </row>
    <row r="1583" customHeight="1" spans="1:5">
      <c r="A1583" s="5">
        <v>1581</v>
      </c>
      <c r="B1583" s="5" t="s">
        <v>33</v>
      </c>
      <c r="C1583" s="5" t="str">
        <f>"李秋"</f>
        <v>李秋</v>
      </c>
      <c r="D1583" s="5" t="str">
        <f t="shared" si="68"/>
        <v>女</v>
      </c>
      <c r="E1583" s="5" t="s">
        <v>12</v>
      </c>
    </row>
    <row r="1584" customHeight="1" spans="1:5">
      <c r="A1584" s="5">
        <v>1582</v>
      </c>
      <c r="B1584" s="5" t="s">
        <v>33</v>
      </c>
      <c r="C1584" s="5" t="str">
        <f>"姜俏君"</f>
        <v>姜俏君</v>
      </c>
      <c r="D1584" s="5" t="str">
        <f t="shared" si="68"/>
        <v>女</v>
      </c>
      <c r="E1584" s="5" t="s">
        <v>12</v>
      </c>
    </row>
    <row r="1585" customHeight="1" spans="1:5">
      <c r="A1585" s="5">
        <v>1583</v>
      </c>
      <c r="B1585" s="5" t="s">
        <v>33</v>
      </c>
      <c r="C1585" s="5" t="str">
        <f>"黄垂青"</f>
        <v>黄垂青</v>
      </c>
      <c r="D1585" s="5" t="str">
        <f t="shared" si="68"/>
        <v>女</v>
      </c>
      <c r="E1585" s="5" t="s">
        <v>12</v>
      </c>
    </row>
    <row r="1586" customHeight="1" spans="1:5">
      <c r="A1586" s="5">
        <v>1584</v>
      </c>
      <c r="B1586" s="5" t="s">
        <v>33</v>
      </c>
      <c r="C1586" s="5" t="str">
        <f>"李敏"</f>
        <v>李敏</v>
      </c>
      <c r="D1586" s="5" t="str">
        <f t="shared" si="68"/>
        <v>女</v>
      </c>
      <c r="E1586" s="5" t="s">
        <v>12</v>
      </c>
    </row>
    <row r="1587" customHeight="1" spans="1:5">
      <c r="A1587" s="5">
        <v>1585</v>
      </c>
      <c r="B1587" s="5" t="s">
        <v>33</v>
      </c>
      <c r="C1587" s="5" t="str">
        <f>"许文"</f>
        <v>许文</v>
      </c>
      <c r="D1587" s="5" t="str">
        <f>"男"</f>
        <v>男</v>
      </c>
      <c r="E1587" s="5" t="s">
        <v>12</v>
      </c>
    </row>
    <row r="1588" customHeight="1" spans="1:5">
      <c r="A1588" s="5">
        <v>1586</v>
      </c>
      <c r="B1588" s="5" t="s">
        <v>33</v>
      </c>
      <c r="C1588" s="5" t="str">
        <f>"张莹"</f>
        <v>张莹</v>
      </c>
      <c r="D1588" s="5" t="str">
        <f t="shared" ref="D1588:D1608" si="69">"女"</f>
        <v>女</v>
      </c>
      <c r="E1588" s="5" t="s">
        <v>12</v>
      </c>
    </row>
    <row r="1589" customHeight="1" spans="1:5">
      <c r="A1589" s="5">
        <v>1587</v>
      </c>
      <c r="B1589" s="5" t="s">
        <v>33</v>
      </c>
      <c r="C1589" s="5" t="str">
        <f>"欧路芳"</f>
        <v>欧路芳</v>
      </c>
      <c r="D1589" s="5" t="str">
        <f t="shared" si="69"/>
        <v>女</v>
      </c>
      <c r="E1589" s="5" t="s">
        <v>12</v>
      </c>
    </row>
    <row r="1590" customHeight="1" spans="1:5">
      <c r="A1590" s="5">
        <v>1588</v>
      </c>
      <c r="B1590" s="5" t="s">
        <v>33</v>
      </c>
      <c r="C1590" s="5" t="str">
        <f>"唐丽妃"</f>
        <v>唐丽妃</v>
      </c>
      <c r="D1590" s="5" t="str">
        <f t="shared" si="69"/>
        <v>女</v>
      </c>
      <c r="E1590" s="5" t="s">
        <v>12</v>
      </c>
    </row>
    <row r="1591" customHeight="1" spans="1:5">
      <c r="A1591" s="5">
        <v>1589</v>
      </c>
      <c r="B1591" s="5" t="s">
        <v>33</v>
      </c>
      <c r="C1591" s="5" t="str">
        <f>"林春燕"</f>
        <v>林春燕</v>
      </c>
      <c r="D1591" s="5" t="str">
        <f t="shared" si="69"/>
        <v>女</v>
      </c>
      <c r="E1591" s="5" t="s">
        <v>12</v>
      </c>
    </row>
    <row r="1592" customHeight="1" spans="1:5">
      <c r="A1592" s="5">
        <v>1590</v>
      </c>
      <c r="B1592" s="5" t="s">
        <v>33</v>
      </c>
      <c r="C1592" s="5" t="str">
        <f>"简美娥"</f>
        <v>简美娥</v>
      </c>
      <c r="D1592" s="5" t="str">
        <f t="shared" si="69"/>
        <v>女</v>
      </c>
      <c r="E1592" s="5" t="s">
        <v>12</v>
      </c>
    </row>
    <row r="1593" customHeight="1" spans="1:5">
      <c r="A1593" s="5">
        <v>1591</v>
      </c>
      <c r="B1593" s="5" t="s">
        <v>33</v>
      </c>
      <c r="C1593" s="5" t="str">
        <f>"易秀奇"</f>
        <v>易秀奇</v>
      </c>
      <c r="D1593" s="5" t="str">
        <f t="shared" si="69"/>
        <v>女</v>
      </c>
      <c r="E1593" s="5" t="s">
        <v>12</v>
      </c>
    </row>
    <row r="1594" customHeight="1" spans="1:5">
      <c r="A1594" s="5">
        <v>1592</v>
      </c>
      <c r="B1594" s="5" t="s">
        <v>33</v>
      </c>
      <c r="C1594" s="5" t="str">
        <f>"王莉"</f>
        <v>王莉</v>
      </c>
      <c r="D1594" s="5" t="str">
        <f t="shared" si="69"/>
        <v>女</v>
      </c>
      <c r="E1594" s="5" t="s">
        <v>12</v>
      </c>
    </row>
    <row r="1595" customHeight="1" spans="1:5">
      <c r="A1595" s="5">
        <v>1593</v>
      </c>
      <c r="B1595" s="5" t="s">
        <v>33</v>
      </c>
      <c r="C1595" s="5" t="str">
        <f>"符华艳"</f>
        <v>符华艳</v>
      </c>
      <c r="D1595" s="5" t="str">
        <f t="shared" si="69"/>
        <v>女</v>
      </c>
      <c r="E1595" s="5" t="s">
        <v>12</v>
      </c>
    </row>
    <row r="1596" customHeight="1" spans="1:5">
      <c r="A1596" s="5">
        <v>1594</v>
      </c>
      <c r="B1596" s="5" t="s">
        <v>33</v>
      </c>
      <c r="C1596" s="5" t="str">
        <f>"谭慧"</f>
        <v>谭慧</v>
      </c>
      <c r="D1596" s="5" t="str">
        <f t="shared" si="69"/>
        <v>女</v>
      </c>
      <c r="E1596" s="5" t="s">
        <v>12</v>
      </c>
    </row>
    <row r="1597" customHeight="1" spans="1:5">
      <c r="A1597" s="5">
        <v>1595</v>
      </c>
      <c r="B1597" s="5" t="s">
        <v>33</v>
      </c>
      <c r="C1597" s="5" t="str">
        <f>"苏云珍"</f>
        <v>苏云珍</v>
      </c>
      <c r="D1597" s="5" t="str">
        <f t="shared" si="69"/>
        <v>女</v>
      </c>
      <c r="E1597" s="5" t="s">
        <v>12</v>
      </c>
    </row>
    <row r="1598" customHeight="1" spans="1:5">
      <c r="A1598" s="5">
        <v>1596</v>
      </c>
      <c r="B1598" s="5" t="s">
        <v>33</v>
      </c>
      <c r="C1598" s="5" t="str">
        <f>"苏桂英"</f>
        <v>苏桂英</v>
      </c>
      <c r="D1598" s="5" t="str">
        <f t="shared" si="69"/>
        <v>女</v>
      </c>
      <c r="E1598" s="5" t="s">
        <v>12</v>
      </c>
    </row>
    <row r="1599" customHeight="1" spans="1:5">
      <c r="A1599" s="5">
        <v>1597</v>
      </c>
      <c r="B1599" s="5" t="s">
        <v>33</v>
      </c>
      <c r="C1599" s="5" t="str">
        <f>"何安"</f>
        <v>何安</v>
      </c>
      <c r="D1599" s="5" t="str">
        <f t="shared" si="69"/>
        <v>女</v>
      </c>
      <c r="E1599" s="5" t="s">
        <v>12</v>
      </c>
    </row>
    <row r="1600" customHeight="1" spans="1:5">
      <c r="A1600" s="5">
        <v>1598</v>
      </c>
      <c r="B1600" s="5" t="s">
        <v>33</v>
      </c>
      <c r="C1600" s="5" t="str">
        <f>"李小兰"</f>
        <v>李小兰</v>
      </c>
      <c r="D1600" s="5" t="str">
        <f t="shared" si="69"/>
        <v>女</v>
      </c>
      <c r="E1600" s="5" t="s">
        <v>12</v>
      </c>
    </row>
    <row r="1601" customHeight="1" spans="1:5">
      <c r="A1601" s="5">
        <v>1599</v>
      </c>
      <c r="B1601" s="5" t="s">
        <v>33</v>
      </c>
      <c r="C1601" s="5" t="str">
        <f>"吴彦梅"</f>
        <v>吴彦梅</v>
      </c>
      <c r="D1601" s="5" t="str">
        <f t="shared" si="69"/>
        <v>女</v>
      </c>
      <c r="E1601" s="5" t="s">
        <v>12</v>
      </c>
    </row>
    <row r="1602" customHeight="1" spans="1:5">
      <c r="A1602" s="5">
        <v>1600</v>
      </c>
      <c r="B1602" s="5" t="s">
        <v>33</v>
      </c>
      <c r="C1602" s="5" t="str">
        <f>"吴鱼"</f>
        <v>吴鱼</v>
      </c>
      <c r="D1602" s="5" t="str">
        <f t="shared" si="69"/>
        <v>女</v>
      </c>
      <c r="E1602" s="5" t="s">
        <v>12</v>
      </c>
    </row>
    <row r="1603" customHeight="1" spans="1:5">
      <c r="A1603" s="5">
        <v>1601</v>
      </c>
      <c r="B1603" s="5" t="s">
        <v>33</v>
      </c>
      <c r="C1603" s="5" t="str">
        <f>"罗露茹"</f>
        <v>罗露茹</v>
      </c>
      <c r="D1603" s="5" t="str">
        <f t="shared" si="69"/>
        <v>女</v>
      </c>
      <c r="E1603" s="5" t="s">
        <v>12</v>
      </c>
    </row>
    <row r="1604" customHeight="1" spans="1:5">
      <c r="A1604" s="5">
        <v>1602</v>
      </c>
      <c r="B1604" s="5" t="s">
        <v>33</v>
      </c>
      <c r="C1604" s="5" t="str">
        <f>"韦绕选"</f>
        <v>韦绕选</v>
      </c>
      <c r="D1604" s="5" t="str">
        <f t="shared" si="69"/>
        <v>女</v>
      </c>
      <c r="E1604" s="5" t="s">
        <v>12</v>
      </c>
    </row>
    <row r="1605" customHeight="1" spans="1:5">
      <c r="A1605" s="5">
        <v>1603</v>
      </c>
      <c r="B1605" s="5" t="s">
        <v>33</v>
      </c>
      <c r="C1605" s="5" t="str">
        <f>"符姝娴"</f>
        <v>符姝娴</v>
      </c>
      <c r="D1605" s="5" t="str">
        <f t="shared" si="69"/>
        <v>女</v>
      </c>
      <c r="E1605" s="5" t="s">
        <v>12</v>
      </c>
    </row>
    <row r="1606" customHeight="1" spans="1:5">
      <c r="A1606" s="5">
        <v>1604</v>
      </c>
      <c r="B1606" s="5" t="s">
        <v>33</v>
      </c>
      <c r="C1606" s="5" t="str">
        <f>"李冰"</f>
        <v>李冰</v>
      </c>
      <c r="D1606" s="5" t="str">
        <f t="shared" si="69"/>
        <v>女</v>
      </c>
      <c r="E1606" s="5" t="s">
        <v>12</v>
      </c>
    </row>
    <row r="1607" customHeight="1" spans="1:5">
      <c r="A1607" s="5">
        <v>1605</v>
      </c>
      <c r="B1607" s="5" t="s">
        <v>33</v>
      </c>
      <c r="C1607" s="5" t="str">
        <f>"林洁"</f>
        <v>林洁</v>
      </c>
      <c r="D1607" s="5" t="str">
        <f t="shared" si="69"/>
        <v>女</v>
      </c>
      <c r="E1607" s="5" t="s">
        <v>12</v>
      </c>
    </row>
    <row r="1608" customHeight="1" spans="1:5">
      <c r="A1608" s="5">
        <v>1606</v>
      </c>
      <c r="B1608" s="5" t="s">
        <v>33</v>
      </c>
      <c r="C1608" s="5" t="str">
        <f>"方宝瑜"</f>
        <v>方宝瑜</v>
      </c>
      <c r="D1608" s="5" t="str">
        <f t="shared" si="69"/>
        <v>女</v>
      </c>
      <c r="E1608" s="5" t="s">
        <v>12</v>
      </c>
    </row>
    <row r="1609" customHeight="1" spans="1:5">
      <c r="A1609" s="5">
        <v>1607</v>
      </c>
      <c r="B1609" s="5" t="s">
        <v>33</v>
      </c>
      <c r="C1609" s="5" t="s">
        <v>34</v>
      </c>
      <c r="D1609" s="5" t="s">
        <v>35</v>
      </c>
      <c r="E1609" s="5" t="s">
        <v>12</v>
      </c>
    </row>
    <row r="1610" customHeight="1" spans="1:5">
      <c r="A1610" s="5">
        <v>1608</v>
      </c>
      <c r="B1610" s="5" t="s">
        <v>33</v>
      </c>
      <c r="C1610" s="5" t="str">
        <f>"许妍"</f>
        <v>许妍</v>
      </c>
      <c r="D1610" s="5" t="str">
        <f>"女"</f>
        <v>女</v>
      </c>
      <c r="E1610" s="5" t="s">
        <v>12</v>
      </c>
    </row>
    <row r="1611" customHeight="1" spans="1:5">
      <c r="A1611" s="5">
        <v>1609</v>
      </c>
      <c r="B1611" s="5" t="s">
        <v>33</v>
      </c>
      <c r="C1611" s="5" t="str">
        <f>"麦挚"</f>
        <v>麦挚</v>
      </c>
      <c r="D1611" s="5" t="str">
        <f>"女"</f>
        <v>女</v>
      </c>
      <c r="E1611" s="5" t="s">
        <v>12</v>
      </c>
    </row>
    <row r="1612" customHeight="1" spans="1:5">
      <c r="A1612" s="5">
        <v>1610</v>
      </c>
      <c r="B1612" s="5" t="s">
        <v>36</v>
      </c>
      <c r="C1612" s="5" t="str">
        <f>"莫小柳"</f>
        <v>莫小柳</v>
      </c>
      <c r="D1612" s="5" t="str">
        <f>"女"</f>
        <v>女</v>
      </c>
      <c r="E1612" s="5" t="s">
        <v>12</v>
      </c>
    </row>
    <row r="1613" customHeight="1" spans="1:5">
      <c r="A1613" s="5">
        <v>1611</v>
      </c>
      <c r="B1613" s="5" t="s">
        <v>36</v>
      </c>
      <c r="C1613" s="5" t="str">
        <f>"吴清文"</f>
        <v>吴清文</v>
      </c>
      <c r="D1613" s="5" t="str">
        <f>"男"</f>
        <v>男</v>
      </c>
      <c r="E1613" s="5" t="s">
        <v>12</v>
      </c>
    </row>
    <row r="1614" customHeight="1" spans="1:5">
      <c r="A1614" s="5">
        <v>1612</v>
      </c>
      <c r="B1614" s="5" t="s">
        <v>36</v>
      </c>
      <c r="C1614" s="5" t="str">
        <f>"卢兰珍"</f>
        <v>卢兰珍</v>
      </c>
      <c r="D1614" s="5" t="str">
        <f>"女"</f>
        <v>女</v>
      </c>
      <c r="E1614" s="5" t="s">
        <v>12</v>
      </c>
    </row>
    <row r="1615" customHeight="1" spans="1:5">
      <c r="A1615" s="5">
        <v>1613</v>
      </c>
      <c r="B1615" s="5" t="s">
        <v>36</v>
      </c>
      <c r="C1615" s="5" t="str">
        <f>"赵浩羽"</f>
        <v>赵浩羽</v>
      </c>
      <c r="D1615" s="5" t="str">
        <f>"女"</f>
        <v>女</v>
      </c>
      <c r="E1615" s="5" t="s">
        <v>12</v>
      </c>
    </row>
    <row r="1616" customHeight="1" spans="1:5">
      <c r="A1616" s="5">
        <v>1614</v>
      </c>
      <c r="B1616" s="5" t="s">
        <v>36</v>
      </c>
      <c r="C1616" s="5" t="str">
        <f>"刘淑娜"</f>
        <v>刘淑娜</v>
      </c>
      <c r="D1616" s="5" t="str">
        <f>"女"</f>
        <v>女</v>
      </c>
      <c r="E1616" s="5" t="s">
        <v>12</v>
      </c>
    </row>
    <row r="1617" customHeight="1" spans="1:5">
      <c r="A1617" s="5">
        <v>1615</v>
      </c>
      <c r="B1617" s="5" t="s">
        <v>36</v>
      </c>
      <c r="C1617" s="5" t="str">
        <f>"卢俞臻"</f>
        <v>卢俞臻</v>
      </c>
      <c r="D1617" s="5" t="str">
        <f>"女"</f>
        <v>女</v>
      </c>
      <c r="E1617" s="5" t="s">
        <v>12</v>
      </c>
    </row>
    <row r="1618" customHeight="1" spans="1:5">
      <c r="A1618" s="5">
        <v>1616</v>
      </c>
      <c r="B1618" s="5" t="s">
        <v>36</v>
      </c>
      <c r="C1618" s="5" t="str">
        <f>"朱志昆"</f>
        <v>朱志昆</v>
      </c>
      <c r="D1618" s="5" t="str">
        <f>"女"</f>
        <v>女</v>
      </c>
      <c r="E1618" s="5" t="s">
        <v>12</v>
      </c>
    </row>
    <row r="1619" customHeight="1" spans="1:5">
      <c r="A1619" s="5">
        <v>1617</v>
      </c>
      <c r="B1619" s="5" t="s">
        <v>36</v>
      </c>
      <c r="C1619" s="5" t="str">
        <f>"郑心龙"</f>
        <v>郑心龙</v>
      </c>
      <c r="D1619" s="5" t="str">
        <f>"男"</f>
        <v>男</v>
      </c>
      <c r="E1619" s="5" t="s">
        <v>12</v>
      </c>
    </row>
    <row r="1620" customHeight="1" spans="1:5">
      <c r="A1620" s="5">
        <v>1618</v>
      </c>
      <c r="B1620" s="5" t="s">
        <v>36</v>
      </c>
      <c r="C1620" s="5" t="str">
        <f>"羊敏华"</f>
        <v>羊敏华</v>
      </c>
      <c r="D1620" s="5" t="str">
        <f>"女"</f>
        <v>女</v>
      </c>
      <c r="E1620" s="5" t="s">
        <v>12</v>
      </c>
    </row>
    <row r="1621" customHeight="1" spans="1:5">
      <c r="A1621" s="5">
        <v>1619</v>
      </c>
      <c r="B1621" s="5" t="s">
        <v>36</v>
      </c>
      <c r="C1621" s="5" t="str">
        <f>"陈丽云"</f>
        <v>陈丽云</v>
      </c>
      <c r="D1621" s="5" t="str">
        <f>"女"</f>
        <v>女</v>
      </c>
      <c r="E1621" s="5" t="s">
        <v>12</v>
      </c>
    </row>
    <row r="1622" customHeight="1" spans="1:5">
      <c r="A1622" s="5">
        <v>1620</v>
      </c>
      <c r="B1622" s="5" t="s">
        <v>36</v>
      </c>
      <c r="C1622" s="5" t="str">
        <f>"李祝秀"</f>
        <v>李祝秀</v>
      </c>
      <c r="D1622" s="5" t="str">
        <f>"女"</f>
        <v>女</v>
      </c>
      <c r="E1622" s="5" t="s">
        <v>12</v>
      </c>
    </row>
    <row r="1623" customHeight="1" spans="1:5">
      <c r="A1623" s="5">
        <v>1621</v>
      </c>
      <c r="B1623" s="5" t="s">
        <v>36</v>
      </c>
      <c r="C1623" s="5" t="str">
        <f>"邱新程"</f>
        <v>邱新程</v>
      </c>
      <c r="D1623" s="5" t="str">
        <f>"男"</f>
        <v>男</v>
      </c>
      <c r="E1623" s="5" t="s">
        <v>12</v>
      </c>
    </row>
    <row r="1624" customHeight="1" spans="1:5">
      <c r="A1624" s="5">
        <v>1622</v>
      </c>
      <c r="B1624" s="5" t="s">
        <v>36</v>
      </c>
      <c r="C1624" s="5" t="str">
        <f>"钟舒怡"</f>
        <v>钟舒怡</v>
      </c>
      <c r="D1624" s="5" t="str">
        <f>"女"</f>
        <v>女</v>
      </c>
      <c r="E1624" s="5" t="s">
        <v>12</v>
      </c>
    </row>
    <row r="1625" customHeight="1" spans="1:5">
      <c r="A1625" s="5">
        <v>1623</v>
      </c>
      <c r="B1625" s="5" t="s">
        <v>36</v>
      </c>
      <c r="C1625" s="5" t="str">
        <f>"刘阳"</f>
        <v>刘阳</v>
      </c>
      <c r="D1625" s="5" t="str">
        <f>"男"</f>
        <v>男</v>
      </c>
      <c r="E1625" s="5" t="s">
        <v>12</v>
      </c>
    </row>
    <row r="1626" customHeight="1" spans="1:5">
      <c r="A1626" s="5">
        <v>1624</v>
      </c>
      <c r="B1626" s="5" t="s">
        <v>36</v>
      </c>
      <c r="C1626" s="5" t="str">
        <f>"孙燕"</f>
        <v>孙燕</v>
      </c>
      <c r="D1626" s="5" t="str">
        <f>"女"</f>
        <v>女</v>
      </c>
      <c r="E1626" s="5" t="s">
        <v>12</v>
      </c>
    </row>
    <row r="1627" customHeight="1" spans="1:5">
      <c r="A1627" s="5">
        <v>1625</v>
      </c>
      <c r="B1627" s="5" t="s">
        <v>37</v>
      </c>
      <c r="C1627" s="5" t="str">
        <f>"吴强"</f>
        <v>吴强</v>
      </c>
      <c r="D1627" s="5" t="str">
        <f>"女"</f>
        <v>女</v>
      </c>
      <c r="E1627" s="5" t="s">
        <v>12</v>
      </c>
    </row>
    <row r="1628" customHeight="1" spans="1:5">
      <c r="A1628" s="5">
        <v>1626</v>
      </c>
      <c r="B1628" s="5" t="s">
        <v>37</v>
      </c>
      <c r="C1628" s="5" t="str">
        <f>"黎福桃"</f>
        <v>黎福桃</v>
      </c>
      <c r="D1628" s="5" t="str">
        <f>"女"</f>
        <v>女</v>
      </c>
      <c r="E1628" s="5" t="s">
        <v>12</v>
      </c>
    </row>
    <row r="1629" customHeight="1" spans="1:5">
      <c r="A1629" s="5">
        <v>1627</v>
      </c>
      <c r="B1629" s="5" t="s">
        <v>37</v>
      </c>
      <c r="C1629" s="5" t="str">
        <f>"王勇伶"</f>
        <v>王勇伶</v>
      </c>
      <c r="D1629" s="5" t="str">
        <f>"女"</f>
        <v>女</v>
      </c>
      <c r="E1629" s="5" t="s">
        <v>12</v>
      </c>
    </row>
    <row r="1630" customHeight="1" spans="1:5">
      <c r="A1630" s="5">
        <v>1628</v>
      </c>
      <c r="B1630" s="5" t="s">
        <v>37</v>
      </c>
      <c r="C1630" s="5" t="str">
        <f>"符绩达"</f>
        <v>符绩达</v>
      </c>
      <c r="D1630" s="5" t="str">
        <f>"男"</f>
        <v>男</v>
      </c>
      <c r="E1630" s="5" t="s">
        <v>12</v>
      </c>
    </row>
    <row r="1631" customHeight="1" spans="1:5">
      <c r="A1631" s="5">
        <v>1629</v>
      </c>
      <c r="B1631" s="5" t="s">
        <v>37</v>
      </c>
      <c r="C1631" s="5" t="str">
        <f>"周文翠"</f>
        <v>周文翠</v>
      </c>
      <c r="D1631" s="5" t="str">
        <f t="shared" ref="D1631:D1676" si="70">"女"</f>
        <v>女</v>
      </c>
      <c r="E1631" s="5" t="s">
        <v>12</v>
      </c>
    </row>
    <row r="1632" customHeight="1" spans="1:5">
      <c r="A1632" s="5">
        <v>1630</v>
      </c>
      <c r="B1632" s="5" t="s">
        <v>37</v>
      </c>
      <c r="C1632" s="5" t="str">
        <f>"邢雪喜"</f>
        <v>邢雪喜</v>
      </c>
      <c r="D1632" s="5" t="str">
        <f t="shared" si="70"/>
        <v>女</v>
      </c>
      <c r="E1632" s="5" t="s">
        <v>12</v>
      </c>
    </row>
    <row r="1633" customHeight="1" spans="1:5">
      <c r="A1633" s="5">
        <v>1631</v>
      </c>
      <c r="B1633" s="5" t="s">
        <v>37</v>
      </c>
      <c r="C1633" s="5" t="str">
        <f>"周欢"</f>
        <v>周欢</v>
      </c>
      <c r="D1633" s="5" t="str">
        <f t="shared" si="70"/>
        <v>女</v>
      </c>
      <c r="E1633" s="5" t="s">
        <v>12</v>
      </c>
    </row>
    <row r="1634" customHeight="1" spans="1:5">
      <c r="A1634" s="5">
        <v>1632</v>
      </c>
      <c r="B1634" s="5" t="s">
        <v>37</v>
      </c>
      <c r="C1634" s="5" t="str">
        <f>"邓美环"</f>
        <v>邓美环</v>
      </c>
      <c r="D1634" s="5" t="str">
        <f t="shared" si="70"/>
        <v>女</v>
      </c>
      <c r="E1634" s="5" t="s">
        <v>12</v>
      </c>
    </row>
    <row r="1635" customHeight="1" spans="1:5">
      <c r="A1635" s="5">
        <v>1633</v>
      </c>
      <c r="B1635" s="5" t="s">
        <v>37</v>
      </c>
      <c r="C1635" s="5" t="str">
        <f>"刘晓霞"</f>
        <v>刘晓霞</v>
      </c>
      <c r="D1635" s="5" t="str">
        <f t="shared" si="70"/>
        <v>女</v>
      </c>
      <c r="E1635" s="5" t="s">
        <v>12</v>
      </c>
    </row>
    <row r="1636" customHeight="1" spans="1:5">
      <c r="A1636" s="5">
        <v>1634</v>
      </c>
      <c r="B1636" s="5" t="s">
        <v>37</v>
      </c>
      <c r="C1636" s="5" t="str">
        <f>"胡青"</f>
        <v>胡青</v>
      </c>
      <c r="D1636" s="5" t="str">
        <f t="shared" si="70"/>
        <v>女</v>
      </c>
      <c r="E1636" s="5" t="s">
        <v>12</v>
      </c>
    </row>
    <row r="1637" customHeight="1" spans="1:5">
      <c r="A1637" s="5">
        <v>1635</v>
      </c>
      <c r="B1637" s="5" t="s">
        <v>37</v>
      </c>
      <c r="C1637" s="5" t="str">
        <f>"王雪连"</f>
        <v>王雪连</v>
      </c>
      <c r="D1637" s="5" t="str">
        <f t="shared" si="70"/>
        <v>女</v>
      </c>
      <c r="E1637" s="5" t="s">
        <v>12</v>
      </c>
    </row>
    <row r="1638" customHeight="1" spans="1:5">
      <c r="A1638" s="5">
        <v>1636</v>
      </c>
      <c r="B1638" s="5" t="s">
        <v>37</v>
      </c>
      <c r="C1638" s="5" t="str">
        <f>"林敏"</f>
        <v>林敏</v>
      </c>
      <c r="D1638" s="5" t="str">
        <f t="shared" si="70"/>
        <v>女</v>
      </c>
      <c r="E1638" s="5" t="s">
        <v>12</v>
      </c>
    </row>
    <row r="1639" customHeight="1" spans="1:5">
      <c r="A1639" s="5">
        <v>1637</v>
      </c>
      <c r="B1639" s="5" t="s">
        <v>37</v>
      </c>
      <c r="C1639" s="5" t="str">
        <f>"王清丽"</f>
        <v>王清丽</v>
      </c>
      <c r="D1639" s="5" t="str">
        <f t="shared" si="70"/>
        <v>女</v>
      </c>
      <c r="E1639" s="5" t="s">
        <v>12</v>
      </c>
    </row>
    <row r="1640" customHeight="1" spans="1:5">
      <c r="A1640" s="5">
        <v>1638</v>
      </c>
      <c r="B1640" s="5" t="s">
        <v>37</v>
      </c>
      <c r="C1640" s="5" t="str">
        <f>"文怡"</f>
        <v>文怡</v>
      </c>
      <c r="D1640" s="5" t="str">
        <f t="shared" si="70"/>
        <v>女</v>
      </c>
      <c r="E1640" s="5" t="s">
        <v>12</v>
      </c>
    </row>
    <row r="1641" customHeight="1" spans="1:5">
      <c r="A1641" s="5">
        <v>1639</v>
      </c>
      <c r="B1641" s="5" t="s">
        <v>37</v>
      </c>
      <c r="C1641" s="5" t="str">
        <f>"谢黄芳"</f>
        <v>谢黄芳</v>
      </c>
      <c r="D1641" s="5" t="str">
        <f t="shared" si="70"/>
        <v>女</v>
      </c>
      <c r="E1641" s="5" t="s">
        <v>12</v>
      </c>
    </row>
    <row r="1642" customHeight="1" spans="1:5">
      <c r="A1642" s="5">
        <v>1640</v>
      </c>
      <c r="B1642" s="5" t="s">
        <v>37</v>
      </c>
      <c r="C1642" s="5" t="str">
        <f>"林宏倩"</f>
        <v>林宏倩</v>
      </c>
      <c r="D1642" s="5" t="str">
        <f t="shared" si="70"/>
        <v>女</v>
      </c>
      <c r="E1642" s="5" t="s">
        <v>12</v>
      </c>
    </row>
    <row r="1643" customHeight="1" spans="1:5">
      <c r="A1643" s="5">
        <v>1641</v>
      </c>
      <c r="B1643" s="5" t="s">
        <v>37</v>
      </c>
      <c r="C1643" s="5" t="str">
        <f>"王芳"</f>
        <v>王芳</v>
      </c>
      <c r="D1643" s="5" t="str">
        <f t="shared" si="70"/>
        <v>女</v>
      </c>
      <c r="E1643" s="5" t="s">
        <v>12</v>
      </c>
    </row>
    <row r="1644" customHeight="1" spans="1:5">
      <c r="A1644" s="5">
        <v>1642</v>
      </c>
      <c r="B1644" s="5" t="s">
        <v>37</v>
      </c>
      <c r="C1644" s="5" t="str">
        <f>"周小文"</f>
        <v>周小文</v>
      </c>
      <c r="D1644" s="5" t="str">
        <f t="shared" si="70"/>
        <v>女</v>
      </c>
      <c r="E1644" s="5" t="s">
        <v>12</v>
      </c>
    </row>
    <row r="1645" customHeight="1" spans="1:5">
      <c r="A1645" s="5">
        <v>1643</v>
      </c>
      <c r="B1645" s="5" t="s">
        <v>37</v>
      </c>
      <c r="C1645" s="5" t="str">
        <f>"孙鸿婉"</f>
        <v>孙鸿婉</v>
      </c>
      <c r="D1645" s="5" t="str">
        <f t="shared" si="70"/>
        <v>女</v>
      </c>
      <c r="E1645" s="5" t="s">
        <v>12</v>
      </c>
    </row>
    <row r="1646" customHeight="1" spans="1:5">
      <c r="A1646" s="5">
        <v>1644</v>
      </c>
      <c r="B1646" s="5" t="s">
        <v>37</v>
      </c>
      <c r="C1646" s="5" t="str">
        <f>"曾飞劲"</f>
        <v>曾飞劲</v>
      </c>
      <c r="D1646" s="5" t="str">
        <f t="shared" si="70"/>
        <v>女</v>
      </c>
      <c r="E1646" s="5" t="s">
        <v>12</v>
      </c>
    </row>
    <row r="1647" customHeight="1" spans="1:5">
      <c r="A1647" s="5">
        <v>1645</v>
      </c>
      <c r="B1647" s="5" t="s">
        <v>37</v>
      </c>
      <c r="C1647" s="5" t="str">
        <f>"孙静"</f>
        <v>孙静</v>
      </c>
      <c r="D1647" s="5" t="str">
        <f t="shared" si="70"/>
        <v>女</v>
      </c>
      <c r="E1647" s="5" t="s">
        <v>12</v>
      </c>
    </row>
    <row r="1648" customHeight="1" spans="1:5">
      <c r="A1648" s="5">
        <v>1646</v>
      </c>
      <c r="B1648" s="5" t="s">
        <v>37</v>
      </c>
      <c r="C1648" s="5" t="str">
        <f>"韦选金"</f>
        <v>韦选金</v>
      </c>
      <c r="D1648" s="5" t="str">
        <f t="shared" si="70"/>
        <v>女</v>
      </c>
      <c r="E1648" s="5" t="s">
        <v>12</v>
      </c>
    </row>
    <row r="1649" customHeight="1" spans="1:5">
      <c r="A1649" s="5">
        <v>1647</v>
      </c>
      <c r="B1649" s="5" t="s">
        <v>37</v>
      </c>
      <c r="C1649" s="5" t="str">
        <f>"林小娇"</f>
        <v>林小娇</v>
      </c>
      <c r="D1649" s="5" t="str">
        <f t="shared" si="70"/>
        <v>女</v>
      </c>
      <c r="E1649" s="5" t="s">
        <v>12</v>
      </c>
    </row>
    <row r="1650" customHeight="1" spans="1:5">
      <c r="A1650" s="5">
        <v>1648</v>
      </c>
      <c r="B1650" s="5" t="s">
        <v>38</v>
      </c>
      <c r="C1650" s="5" t="str">
        <f>"钱艺苑"</f>
        <v>钱艺苑</v>
      </c>
      <c r="D1650" s="5" t="str">
        <f t="shared" si="70"/>
        <v>女</v>
      </c>
      <c r="E1650" s="5" t="s">
        <v>12</v>
      </c>
    </row>
    <row r="1651" customHeight="1" spans="1:5">
      <c r="A1651" s="5">
        <v>1649</v>
      </c>
      <c r="B1651" s="5" t="s">
        <v>38</v>
      </c>
      <c r="C1651" s="5" t="str">
        <f>"蔡全女"</f>
        <v>蔡全女</v>
      </c>
      <c r="D1651" s="5" t="str">
        <f t="shared" si="70"/>
        <v>女</v>
      </c>
      <c r="E1651" s="5" t="s">
        <v>12</v>
      </c>
    </row>
    <row r="1652" customHeight="1" spans="1:5">
      <c r="A1652" s="5">
        <v>1650</v>
      </c>
      <c r="B1652" s="5" t="s">
        <v>38</v>
      </c>
      <c r="C1652" s="5" t="str">
        <f>"岑小玲"</f>
        <v>岑小玲</v>
      </c>
      <c r="D1652" s="5" t="str">
        <f t="shared" si="70"/>
        <v>女</v>
      </c>
      <c r="E1652" s="5" t="s">
        <v>12</v>
      </c>
    </row>
    <row r="1653" customHeight="1" spans="1:5">
      <c r="A1653" s="5">
        <v>1651</v>
      </c>
      <c r="B1653" s="5" t="s">
        <v>38</v>
      </c>
      <c r="C1653" s="5" t="str">
        <f>"梁其益"</f>
        <v>梁其益</v>
      </c>
      <c r="D1653" s="5" t="str">
        <f t="shared" si="70"/>
        <v>女</v>
      </c>
      <c r="E1653" s="5" t="s">
        <v>12</v>
      </c>
    </row>
    <row r="1654" customHeight="1" spans="1:5">
      <c r="A1654" s="5">
        <v>1652</v>
      </c>
      <c r="B1654" s="5" t="s">
        <v>38</v>
      </c>
      <c r="C1654" s="5" t="str">
        <f>"李亚男"</f>
        <v>李亚男</v>
      </c>
      <c r="D1654" s="5" t="str">
        <f t="shared" si="70"/>
        <v>女</v>
      </c>
      <c r="E1654" s="5" t="s">
        <v>12</v>
      </c>
    </row>
    <row r="1655" customHeight="1" spans="1:5">
      <c r="A1655" s="5">
        <v>1653</v>
      </c>
      <c r="B1655" s="5" t="s">
        <v>38</v>
      </c>
      <c r="C1655" s="5" t="str">
        <f>"陈梁妍"</f>
        <v>陈梁妍</v>
      </c>
      <c r="D1655" s="5" t="str">
        <f t="shared" si="70"/>
        <v>女</v>
      </c>
      <c r="E1655" s="5" t="s">
        <v>12</v>
      </c>
    </row>
    <row r="1656" customHeight="1" spans="1:5">
      <c r="A1656" s="5">
        <v>1654</v>
      </c>
      <c r="B1656" s="5" t="s">
        <v>38</v>
      </c>
      <c r="C1656" s="5" t="str">
        <f>"黄宝玉"</f>
        <v>黄宝玉</v>
      </c>
      <c r="D1656" s="5" t="str">
        <f t="shared" si="70"/>
        <v>女</v>
      </c>
      <c r="E1656" s="5" t="s">
        <v>12</v>
      </c>
    </row>
    <row r="1657" customHeight="1" spans="1:5">
      <c r="A1657" s="5">
        <v>1655</v>
      </c>
      <c r="B1657" s="5" t="s">
        <v>38</v>
      </c>
      <c r="C1657" s="5" t="str">
        <f>"陆丽妃"</f>
        <v>陆丽妃</v>
      </c>
      <c r="D1657" s="5" t="str">
        <f t="shared" si="70"/>
        <v>女</v>
      </c>
      <c r="E1657" s="5" t="s">
        <v>12</v>
      </c>
    </row>
    <row r="1658" customHeight="1" spans="1:5">
      <c r="A1658" s="5">
        <v>1656</v>
      </c>
      <c r="B1658" s="5" t="s">
        <v>38</v>
      </c>
      <c r="C1658" s="5" t="str">
        <f>"高芳琳"</f>
        <v>高芳琳</v>
      </c>
      <c r="D1658" s="5" t="str">
        <f t="shared" si="70"/>
        <v>女</v>
      </c>
      <c r="E1658" s="5" t="s">
        <v>12</v>
      </c>
    </row>
    <row r="1659" customHeight="1" spans="1:5">
      <c r="A1659" s="5">
        <v>1657</v>
      </c>
      <c r="B1659" s="5" t="s">
        <v>38</v>
      </c>
      <c r="C1659" s="5" t="str">
        <f>"陈秀萍"</f>
        <v>陈秀萍</v>
      </c>
      <c r="D1659" s="5" t="str">
        <f t="shared" si="70"/>
        <v>女</v>
      </c>
      <c r="E1659" s="5" t="s">
        <v>12</v>
      </c>
    </row>
    <row r="1660" customHeight="1" spans="1:5">
      <c r="A1660" s="5">
        <v>1658</v>
      </c>
      <c r="B1660" s="5" t="s">
        <v>38</v>
      </c>
      <c r="C1660" s="5" t="str">
        <f>"苏艳妮"</f>
        <v>苏艳妮</v>
      </c>
      <c r="D1660" s="5" t="str">
        <f t="shared" si="70"/>
        <v>女</v>
      </c>
      <c r="E1660" s="5" t="s">
        <v>12</v>
      </c>
    </row>
    <row r="1661" customHeight="1" spans="1:5">
      <c r="A1661" s="5">
        <v>1659</v>
      </c>
      <c r="B1661" s="5" t="s">
        <v>38</v>
      </c>
      <c r="C1661" s="5" t="str">
        <f>"方清"</f>
        <v>方清</v>
      </c>
      <c r="D1661" s="5" t="str">
        <f t="shared" si="70"/>
        <v>女</v>
      </c>
      <c r="E1661" s="5" t="s">
        <v>12</v>
      </c>
    </row>
    <row r="1662" customHeight="1" spans="1:5">
      <c r="A1662" s="5">
        <v>1660</v>
      </c>
      <c r="B1662" s="5" t="s">
        <v>38</v>
      </c>
      <c r="C1662" s="5" t="str">
        <f>"孙丽媚"</f>
        <v>孙丽媚</v>
      </c>
      <c r="D1662" s="5" t="str">
        <f t="shared" si="70"/>
        <v>女</v>
      </c>
      <c r="E1662" s="5" t="s">
        <v>12</v>
      </c>
    </row>
    <row r="1663" customHeight="1" spans="1:5">
      <c r="A1663" s="5">
        <v>1661</v>
      </c>
      <c r="B1663" s="5" t="s">
        <v>38</v>
      </c>
      <c r="C1663" s="5" t="str">
        <f>"谢黄娇"</f>
        <v>谢黄娇</v>
      </c>
      <c r="D1663" s="5" t="str">
        <f t="shared" si="70"/>
        <v>女</v>
      </c>
      <c r="E1663" s="5" t="s">
        <v>12</v>
      </c>
    </row>
    <row r="1664" customHeight="1" spans="1:5">
      <c r="A1664" s="5">
        <v>1662</v>
      </c>
      <c r="B1664" s="5" t="s">
        <v>38</v>
      </c>
      <c r="C1664" s="5" t="str">
        <f>"周丹丹"</f>
        <v>周丹丹</v>
      </c>
      <c r="D1664" s="5" t="str">
        <f t="shared" si="70"/>
        <v>女</v>
      </c>
      <c r="E1664" s="5" t="s">
        <v>12</v>
      </c>
    </row>
    <row r="1665" customHeight="1" spans="1:5">
      <c r="A1665" s="5">
        <v>1663</v>
      </c>
      <c r="B1665" s="5" t="s">
        <v>38</v>
      </c>
      <c r="C1665" s="5" t="str">
        <f>"陈小妹"</f>
        <v>陈小妹</v>
      </c>
      <c r="D1665" s="5" t="str">
        <f t="shared" si="70"/>
        <v>女</v>
      </c>
      <c r="E1665" s="5" t="s">
        <v>12</v>
      </c>
    </row>
    <row r="1666" customHeight="1" spans="1:5">
      <c r="A1666" s="5">
        <v>1664</v>
      </c>
      <c r="B1666" s="5" t="s">
        <v>38</v>
      </c>
      <c r="C1666" s="5" t="str">
        <f>"何芳芳"</f>
        <v>何芳芳</v>
      </c>
      <c r="D1666" s="5" t="str">
        <f t="shared" si="70"/>
        <v>女</v>
      </c>
      <c r="E1666" s="5" t="s">
        <v>12</v>
      </c>
    </row>
    <row r="1667" customHeight="1" spans="1:5">
      <c r="A1667" s="5">
        <v>1665</v>
      </c>
      <c r="B1667" s="5" t="s">
        <v>38</v>
      </c>
      <c r="C1667" s="5" t="str">
        <f>"陈小慧"</f>
        <v>陈小慧</v>
      </c>
      <c r="D1667" s="5" t="str">
        <f t="shared" si="70"/>
        <v>女</v>
      </c>
      <c r="E1667" s="5" t="s">
        <v>12</v>
      </c>
    </row>
    <row r="1668" customHeight="1" spans="1:5">
      <c r="A1668" s="5">
        <v>1666</v>
      </c>
      <c r="B1668" s="5" t="s">
        <v>38</v>
      </c>
      <c r="C1668" s="5" t="str">
        <f>"王汝芬"</f>
        <v>王汝芬</v>
      </c>
      <c r="D1668" s="5" t="str">
        <f t="shared" si="70"/>
        <v>女</v>
      </c>
      <c r="E1668" s="5" t="s">
        <v>12</v>
      </c>
    </row>
    <row r="1669" customHeight="1" spans="1:5">
      <c r="A1669" s="5">
        <v>1667</v>
      </c>
      <c r="B1669" s="5" t="s">
        <v>38</v>
      </c>
      <c r="C1669" s="5" t="str">
        <f>"邢冬银"</f>
        <v>邢冬银</v>
      </c>
      <c r="D1669" s="5" t="str">
        <f t="shared" si="70"/>
        <v>女</v>
      </c>
      <c r="E1669" s="5" t="s">
        <v>12</v>
      </c>
    </row>
    <row r="1670" customHeight="1" spans="1:5">
      <c r="A1670" s="5">
        <v>1668</v>
      </c>
      <c r="B1670" s="5" t="s">
        <v>38</v>
      </c>
      <c r="C1670" s="5" t="str">
        <f>"王珠"</f>
        <v>王珠</v>
      </c>
      <c r="D1670" s="5" t="str">
        <f t="shared" si="70"/>
        <v>女</v>
      </c>
      <c r="E1670" s="5" t="s">
        <v>12</v>
      </c>
    </row>
    <row r="1671" customHeight="1" spans="1:5">
      <c r="A1671" s="5">
        <v>1669</v>
      </c>
      <c r="B1671" s="5" t="s">
        <v>38</v>
      </c>
      <c r="C1671" s="5" t="str">
        <f>"谭樱艳"</f>
        <v>谭樱艳</v>
      </c>
      <c r="D1671" s="5" t="str">
        <f t="shared" si="70"/>
        <v>女</v>
      </c>
      <c r="E1671" s="5" t="s">
        <v>12</v>
      </c>
    </row>
    <row r="1672" customHeight="1" spans="1:5">
      <c r="A1672" s="5">
        <v>1670</v>
      </c>
      <c r="B1672" s="5" t="s">
        <v>39</v>
      </c>
      <c r="C1672" s="5" t="str">
        <f>"王柳婷"</f>
        <v>王柳婷</v>
      </c>
      <c r="D1672" s="5" t="str">
        <f t="shared" si="70"/>
        <v>女</v>
      </c>
      <c r="E1672" s="5" t="s">
        <v>12</v>
      </c>
    </row>
    <row r="1673" customHeight="1" spans="1:5">
      <c r="A1673" s="5">
        <v>1671</v>
      </c>
      <c r="B1673" s="5" t="s">
        <v>39</v>
      </c>
      <c r="C1673" s="5" t="str">
        <f>"彭珊"</f>
        <v>彭珊</v>
      </c>
      <c r="D1673" s="5" t="str">
        <f t="shared" si="70"/>
        <v>女</v>
      </c>
      <c r="E1673" s="5" t="s">
        <v>12</v>
      </c>
    </row>
    <row r="1674" customHeight="1" spans="1:5">
      <c r="A1674" s="5">
        <v>1672</v>
      </c>
      <c r="B1674" s="5" t="s">
        <v>39</v>
      </c>
      <c r="C1674" s="5" t="str">
        <f>"王朝玲"</f>
        <v>王朝玲</v>
      </c>
      <c r="D1674" s="5" t="str">
        <f t="shared" si="70"/>
        <v>女</v>
      </c>
      <c r="E1674" s="5" t="s">
        <v>12</v>
      </c>
    </row>
    <row r="1675" customHeight="1" spans="1:5">
      <c r="A1675" s="5">
        <v>1673</v>
      </c>
      <c r="B1675" s="5" t="s">
        <v>39</v>
      </c>
      <c r="C1675" s="5" t="str">
        <f>"周丽雅"</f>
        <v>周丽雅</v>
      </c>
      <c r="D1675" s="5" t="str">
        <f t="shared" si="70"/>
        <v>女</v>
      </c>
      <c r="E1675" s="5" t="s">
        <v>12</v>
      </c>
    </row>
    <row r="1676" customHeight="1" spans="1:5">
      <c r="A1676" s="5">
        <v>1674</v>
      </c>
      <c r="B1676" s="5" t="s">
        <v>39</v>
      </c>
      <c r="C1676" s="5" t="str">
        <f>"吴健婵"</f>
        <v>吴健婵</v>
      </c>
      <c r="D1676" s="5" t="str">
        <f t="shared" si="70"/>
        <v>女</v>
      </c>
      <c r="E1676" s="5" t="s">
        <v>12</v>
      </c>
    </row>
    <row r="1677" customHeight="1" spans="1:5">
      <c r="A1677" s="5">
        <v>1675</v>
      </c>
      <c r="B1677" s="5" t="s">
        <v>39</v>
      </c>
      <c r="C1677" s="5" t="str">
        <f>"苏代"</f>
        <v>苏代</v>
      </c>
      <c r="D1677" s="5" t="str">
        <f>"男"</f>
        <v>男</v>
      </c>
      <c r="E1677" s="5" t="s">
        <v>12</v>
      </c>
    </row>
    <row r="1678" customHeight="1" spans="1:5">
      <c r="A1678" s="5">
        <v>1676</v>
      </c>
      <c r="B1678" s="5" t="s">
        <v>39</v>
      </c>
      <c r="C1678" s="5" t="str">
        <f>"叶启香"</f>
        <v>叶启香</v>
      </c>
      <c r="D1678" s="5" t="str">
        <f t="shared" ref="D1678:D1734" si="71">"女"</f>
        <v>女</v>
      </c>
      <c r="E1678" s="5" t="s">
        <v>12</v>
      </c>
    </row>
    <row r="1679" customHeight="1" spans="1:5">
      <c r="A1679" s="5">
        <v>1677</v>
      </c>
      <c r="B1679" s="5" t="s">
        <v>39</v>
      </c>
      <c r="C1679" s="5" t="str">
        <f>"吉才欢"</f>
        <v>吉才欢</v>
      </c>
      <c r="D1679" s="5" t="str">
        <f t="shared" si="71"/>
        <v>女</v>
      </c>
      <c r="E1679" s="5" t="s">
        <v>12</v>
      </c>
    </row>
    <row r="1680" customHeight="1" spans="1:5">
      <c r="A1680" s="5">
        <v>1678</v>
      </c>
      <c r="B1680" s="5" t="s">
        <v>39</v>
      </c>
      <c r="C1680" s="5" t="str">
        <f>"曹林格"</f>
        <v>曹林格</v>
      </c>
      <c r="D1680" s="5" t="str">
        <f t="shared" si="71"/>
        <v>女</v>
      </c>
      <c r="E1680" s="5" t="s">
        <v>12</v>
      </c>
    </row>
    <row r="1681" customHeight="1" spans="1:5">
      <c r="A1681" s="5">
        <v>1679</v>
      </c>
      <c r="B1681" s="5" t="s">
        <v>39</v>
      </c>
      <c r="C1681" s="5" t="str">
        <f>"陈一帆"</f>
        <v>陈一帆</v>
      </c>
      <c r="D1681" s="5" t="str">
        <f t="shared" si="71"/>
        <v>女</v>
      </c>
      <c r="E1681" s="5" t="s">
        <v>12</v>
      </c>
    </row>
    <row r="1682" customHeight="1" spans="1:5">
      <c r="A1682" s="5">
        <v>1680</v>
      </c>
      <c r="B1682" s="5" t="s">
        <v>39</v>
      </c>
      <c r="C1682" s="5" t="str">
        <f>"薛丽婷"</f>
        <v>薛丽婷</v>
      </c>
      <c r="D1682" s="5" t="str">
        <f t="shared" si="71"/>
        <v>女</v>
      </c>
      <c r="E1682" s="5" t="s">
        <v>12</v>
      </c>
    </row>
    <row r="1683" customHeight="1" spans="1:5">
      <c r="A1683" s="5">
        <v>1681</v>
      </c>
      <c r="B1683" s="5" t="s">
        <v>39</v>
      </c>
      <c r="C1683" s="5" t="str">
        <f>"伍华丽"</f>
        <v>伍华丽</v>
      </c>
      <c r="D1683" s="5" t="str">
        <f t="shared" si="71"/>
        <v>女</v>
      </c>
      <c r="E1683" s="5" t="s">
        <v>12</v>
      </c>
    </row>
    <row r="1684" customHeight="1" spans="1:5">
      <c r="A1684" s="5">
        <v>1682</v>
      </c>
      <c r="B1684" s="5" t="s">
        <v>39</v>
      </c>
      <c r="C1684" s="5" t="str">
        <f>"钟小珍"</f>
        <v>钟小珍</v>
      </c>
      <c r="D1684" s="5" t="str">
        <f t="shared" si="71"/>
        <v>女</v>
      </c>
      <c r="E1684" s="5" t="s">
        <v>12</v>
      </c>
    </row>
    <row r="1685" customHeight="1" spans="1:5">
      <c r="A1685" s="5">
        <v>1683</v>
      </c>
      <c r="B1685" s="5" t="s">
        <v>39</v>
      </c>
      <c r="C1685" s="5" t="str">
        <f>"苏小妹"</f>
        <v>苏小妹</v>
      </c>
      <c r="D1685" s="5" t="str">
        <f t="shared" si="71"/>
        <v>女</v>
      </c>
      <c r="E1685" s="5" t="s">
        <v>12</v>
      </c>
    </row>
    <row r="1686" customHeight="1" spans="1:5">
      <c r="A1686" s="5">
        <v>1684</v>
      </c>
      <c r="B1686" s="5" t="s">
        <v>39</v>
      </c>
      <c r="C1686" s="5" t="str">
        <f>"程美"</f>
        <v>程美</v>
      </c>
      <c r="D1686" s="5" t="str">
        <f t="shared" si="71"/>
        <v>女</v>
      </c>
      <c r="E1686" s="5" t="s">
        <v>12</v>
      </c>
    </row>
    <row r="1687" customHeight="1" spans="1:5">
      <c r="A1687" s="5">
        <v>1685</v>
      </c>
      <c r="B1687" s="5" t="s">
        <v>39</v>
      </c>
      <c r="C1687" s="5" t="str">
        <f>"潘丽美"</f>
        <v>潘丽美</v>
      </c>
      <c r="D1687" s="5" t="str">
        <f t="shared" si="71"/>
        <v>女</v>
      </c>
      <c r="E1687" s="5" t="s">
        <v>12</v>
      </c>
    </row>
    <row r="1688" customHeight="1" spans="1:5">
      <c r="A1688" s="5">
        <v>1686</v>
      </c>
      <c r="B1688" s="5" t="s">
        <v>39</v>
      </c>
      <c r="C1688" s="5" t="str">
        <f>"邱金秀"</f>
        <v>邱金秀</v>
      </c>
      <c r="D1688" s="5" t="str">
        <f t="shared" si="71"/>
        <v>女</v>
      </c>
      <c r="E1688" s="5" t="s">
        <v>12</v>
      </c>
    </row>
    <row r="1689" customHeight="1" spans="1:5">
      <c r="A1689" s="5">
        <v>1687</v>
      </c>
      <c r="B1689" s="5" t="s">
        <v>39</v>
      </c>
      <c r="C1689" s="5" t="str">
        <f>"温淑汝"</f>
        <v>温淑汝</v>
      </c>
      <c r="D1689" s="5" t="str">
        <f t="shared" si="71"/>
        <v>女</v>
      </c>
      <c r="E1689" s="5" t="s">
        <v>12</v>
      </c>
    </row>
    <row r="1690" customHeight="1" spans="1:5">
      <c r="A1690" s="5">
        <v>1688</v>
      </c>
      <c r="B1690" s="5" t="s">
        <v>39</v>
      </c>
      <c r="C1690" s="5" t="str">
        <f>"薛奕文"</f>
        <v>薛奕文</v>
      </c>
      <c r="D1690" s="5" t="str">
        <f t="shared" si="71"/>
        <v>女</v>
      </c>
      <c r="E1690" s="5" t="s">
        <v>12</v>
      </c>
    </row>
    <row r="1691" customHeight="1" spans="1:5">
      <c r="A1691" s="5">
        <v>1689</v>
      </c>
      <c r="B1691" s="5" t="s">
        <v>39</v>
      </c>
      <c r="C1691" s="5" t="str">
        <f>"邢晖"</f>
        <v>邢晖</v>
      </c>
      <c r="D1691" s="5" t="str">
        <f t="shared" si="71"/>
        <v>女</v>
      </c>
      <c r="E1691" s="5" t="s">
        <v>12</v>
      </c>
    </row>
    <row r="1692" customHeight="1" spans="1:5">
      <c r="A1692" s="5">
        <v>1690</v>
      </c>
      <c r="B1692" s="5" t="s">
        <v>39</v>
      </c>
      <c r="C1692" s="5" t="str">
        <f>"曹丽萍"</f>
        <v>曹丽萍</v>
      </c>
      <c r="D1692" s="5" t="str">
        <f t="shared" si="71"/>
        <v>女</v>
      </c>
      <c r="E1692" s="5" t="s">
        <v>12</v>
      </c>
    </row>
    <row r="1693" customHeight="1" spans="1:5">
      <c r="A1693" s="5">
        <v>1691</v>
      </c>
      <c r="B1693" s="5" t="s">
        <v>39</v>
      </c>
      <c r="C1693" s="5" t="str">
        <f>"莫常玉"</f>
        <v>莫常玉</v>
      </c>
      <c r="D1693" s="5" t="str">
        <f t="shared" si="71"/>
        <v>女</v>
      </c>
      <c r="E1693" s="5" t="s">
        <v>12</v>
      </c>
    </row>
    <row r="1694" customHeight="1" spans="1:5">
      <c r="A1694" s="5">
        <v>1692</v>
      </c>
      <c r="B1694" s="5" t="s">
        <v>39</v>
      </c>
      <c r="C1694" s="5" t="str">
        <f>"陈荣容"</f>
        <v>陈荣容</v>
      </c>
      <c r="D1694" s="5" t="str">
        <f t="shared" si="71"/>
        <v>女</v>
      </c>
      <c r="E1694" s="5" t="s">
        <v>12</v>
      </c>
    </row>
    <row r="1695" customHeight="1" spans="1:5">
      <c r="A1695" s="5">
        <v>1693</v>
      </c>
      <c r="B1695" s="5" t="s">
        <v>39</v>
      </c>
      <c r="C1695" s="5" t="str">
        <f>"吴海燕"</f>
        <v>吴海燕</v>
      </c>
      <c r="D1695" s="5" t="str">
        <f t="shared" si="71"/>
        <v>女</v>
      </c>
      <c r="E1695" s="5" t="s">
        <v>12</v>
      </c>
    </row>
    <row r="1696" customHeight="1" spans="1:5">
      <c r="A1696" s="5">
        <v>1694</v>
      </c>
      <c r="B1696" s="5" t="s">
        <v>39</v>
      </c>
      <c r="C1696" s="5" t="str">
        <f>"李佳音"</f>
        <v>李佳音</v>
      </c>
      <c r="D1696" s="5" t="str">
        <f t="shared" si="71"/>
        <v>女</v>
      </c>
      <c r="E1696" s="5" t="s">
        <v>12</v>
      </c>
    </row>
    <row r="1697" customHeight="1" spans="1:5">
      <c r="A1697" s="5">
        <v>1695</v>
      </c>
      <c r="B1697" s="5" t="s">
        <v>39</v>
      </c>
      <c r="C1697" s="5" t="str">
        <f>"陈永艳"</f>
        <v>陈永艳</v>
      </c>
      <c r="D1697" s="5" t="str">
        <f t="shared" si="71"/>
        <v>女</v>
      </c>
      <c r="E1697" s="5" t="s">
        <v>12</v>
      </c>
    </row>
    <row r="1698" customHeight="1" spans="1:5">
      <c r="A1698" s="5">
        <v>1696</v>
      </c>
      <c r="B1698" s="5" t="s">
        <v>39</v>
      </c>
      <c r="C1698" s="5" t="str">
        <f>"徐训连"</f>
        <v>徐训连</v>
      </c>
      <c r="D1698" s="5" t="str">
        <f t="shared" si="71"/>
        <v>女</v>
      </c>
      <c r="E1698" s="5" t="s">
        <v>12</v>
      </c>
    </row>
    <row r="1699" customHeight="1" spans="1:5">
      <c r="A1699" s="5">
        <v>1697</v>
      </c>
      <c r="B1699" s="5" t="s">
        <v>39</v>
      </c>
      <c r="C1699" s="5" t="str">
        <f>"吉英"</f>
        <v>吉英</v>
      </c>
      <c r="D1699" s="5" t="str">
        <f t="shared" si="71"/>
        <v>女</v>
      </c>
      <c r="E1699" s="5" t="s">
        <v>12</v>
      </c>
    </row>
    <row r="1700" customHeight="1" spans="1:5">
      <c r="A1700" s="5">
        <v>1698</v>
      </c>
      <c r="B1700" s="5" t="s">
        <v>39</v>
      </c>
      <c r="C1700" s="5" t="str">
        <f>"黄慧可"</f>
        <v>黄慧可</v>
      </c>
      <c r="D1700" s="5" t="str">
        <f t="shared" si="71"/>
        <v>女</v>
      </c>
      <c r="E1700" s="5" t="s">
        <v>12</v>
      </c>
    </row>
    <row r="1701" customHeight="1" spans="1:5">
      <c r="A1701" s="5">
        <v>1699</v>
      </c>
      <c r="B1701" s="5" t="s">
        <v>39</v>
      </c>
      <c r="C1701" s="5" t="str">
        <f>"吴嘉敏"</f>
        <v>吴嘉敏</v>
      </c>
      <c r="D1701" s="5" t="str">
        <f t="shared" si="71"/>
        <v>女</v>
      </c>
      <c r="E1701" s="5" t="s">
        <v>12</v>
      </c>
    </row>
    <row r="1702" customHeight="1" spans="1:5">
      <c r="A1702" s="5">
        <v>1700</v>
      </c>
      <c r="B1702" s="5" t="s">
        <v>39</v>
      </c>
      <c r="C1702" s="5" t="str">
        <f>"黎姑美"</f>
        <v>黎姑美</v>
      </c>
      <c r="D1702" s="5" t="str">
        <f t="shared" si="71"/>
        <v>女</v>
      </c>
      <c r="E1702" s="5" t="s">
        <v>12</v>
      </c>
    </row>
    <row r="1703" customHeight="1" spans="1:5">
      <c r="A1703" s="5">
        <v>1701</v>
      </c>
      <c r="B1703" s="5" t="s">
        <v>39</v>
      </c>
      <c r="C1703" s="5" t="str">
        <f>"符丹凤"</f>
        <v>符丹凤</v>
      </c>
      <c r="D1703" s="5" t="str">
        <f t="shared" si="71"/>
        <v>女</v>
      </c>
      <c r="E1703" s="5" t="s">
        <v>12</v>
      </c>
    </row>
    <row r="1704" customHeight="1" spans="1:5">
      <c r="A1704" s="5">
        <v>1702</v>
      </c>
      <c r="B1704" s="5" t="s">
        <v>39</v>
      </c>
      <c r="C1704" s="5" t="str">
        <f>"谭纯妮"</f>
        <v>谭纯妮</v>
      </c>
      <c r="D1704" s="5" t="str">
        <f t="shared" si="71"/>
        <v>女</v>
      </c>
      <c r="E1704" s="5" t="s">
        <v>12</v>
      </c>
    </row>
    <row r="1705" customHeight="1" spans="1:5">
      <c r="A1705" s="5">
        <v>1703</v>
      </c>
      <c r="B1705" s="5" t="s">
        <v>39</v>
      </c>
      <c r="C1705" s="5" t="str">
        <f>"郑慧琴"</f>
        <v>郑慧琴</v>
      </c>
      <c r="D1705" s="5" t="str">
        <f t="shared" si="71"/>
        <v>女</v>
      </c>
      <c r="E1705" s="5" t="s">
        <v>12</v>
      </c>
    </row>
    <row r="1706" customHeight="1" spans="1:5">
      <c r="A1706" s="5">
        <v>1704</v>
      </c>
      <c r="B1706" s="5" t="s">
        <v>39</v>
      </c>
      <c r="C1706" s="5" t="str">
        <f>"符玲霞"</f>
        <v>符玲霞</v>
      </c>
      <c r="D1706" s="5" t="str">
        <f t="shared" si="71"/>
        <v>女</v>
      </c>
      <c r="E1706" s="5" t="s">
        <v>12</v>
      </c>
    </row>
    <row r="1707" customHeight="1" spans="1:5">
      <c r="A1707" s="5">
        <v>1705</v>
      </c>
      <c r="B1707" s="5" t="s">
        <v>39</v>
      </c>
      <c r="C1707" s="5" t="str">
        <f>"刘咪雪"</f>
        <v>刘咪雪</v>
      </c>
      <c r="D1707" s="5" t="str">
        <f t="shared" si="71"/>
        <v>女</v>
      </c>
      <c r="E1707" s="5" t="s">
        <v>12</v>
      </c>
    </row>
    <row r="1708" customHeight="1" spans="1:5">
      <c r="A1708" s="5">
        <v>1706</v>
      </c>
      <c r="B1708" s="5" t="s">
        <v>39</v>
      </c>
      <c r="C1708" s="5" t="str">
        <f>"陈颖异"</f>
        <v>陈颖异</v>
      </c>
      <c r="D1708" s="5" t="str">
        <f t="shared" si="71"/>
        <v>女</v>
      </c>
      <c r="E1708" s="5" t="s">
        <v>12</v>
      </c>
    </row>
    <row r="1709" customHeight="1" spans="1:5">
      <c r="A1709" s="5">
        <v>1707</v>
      </c>
      <c r="B1709" s="5" t="s">
        <v>39</v>
      </c>
      <c r="C1709" s="5" t="str">
        <f>"洪丽萍"</f>
        <v>洪丽萍</v>
      </c>
      <c r="D1709" s="5" t="str">
        <f t="shared" si="71"/>
        <v>女</v>
      </c>
      <c r="E1709" s="5" t="s">
        <v>12</v>
      </c>
    </row>
    <row r="1710" customHeight="1" spans="1:5">
      <c r="A1710" s="5">
        <v>1708</v>
      </c>
      <c r="B1710" s="5" t="s">
        <v>39</v>
      </c>
      <c r="C1710" s="5" t="str">
        <f>"黄孟英"</f>
        <v>黄孟英</v>
      </c>
      <c r="D1710" s="5" t="str">
        <f t="shared" si="71"/>
        <v>女</v>
      </c>
      <c r="E1710" s="5" t="s">
        <v>12</v>
      </c>
    </row>
    <row r="1711" customHeight="1" spans="1:5">
      <c r="A1711" s="5">
        <v>1709</v>
      </c>
      <c r="B1711" s="5" t="s">
        <v>39</v>
      </c>
      <c r="C1711" s="5" t="str">
        <f>"王德莲"</f>
        <v>王德莲</v>
      </c>
      <c r="D1711" s="5" t="str">
        <f t="shared" si="71"/>
        <v>女</v>
      </c>
      <c r="E1711" s="5" t="s">
        <v>12</v>
      </c>
    </row>
    <row r="1712" customHeight="1" spans="1:5">
      <c r="A1712" s="5">
        <v>1710</v>
      </c>
      <c r="B1712" s="5" t="s">
        <v>39</v>
      </c>
      <c r="C1712" s="5" t="str">
        <f>"邢雅婷"</f>
        <v>邢雅婷</v>
      </c>
      <c r="D1712" s="5" t="str">
        <f t="shared" si="71"/>
        <v>女</v>
      </c>
      <c r="E1712" s="5" t="s">
        <v>12</v>
      </c>
    </row>
    <row r="1713" customHeight="1" spans="1:5">
      <c r="A1713" s="5">
        <v>1711</v>
      </c>
      <c r="B1713" s="5" t="s">
        <v>40</v>
      </c>
      <c r="C1713" s="5" t="str">
        <f>"庞娟珠"</f>
        <v>庞娟珠</v>
      </c>
      <c r="D1713" s="5" t="str">
        <f t="shared" si="71"/>
        <v>女</v>
      </c>
      <c r="E1713" s="5" t="s">
        <v>12</v>
      </c>
    </row>
    <row r="1714" customHeight="1" spans="1:5">
      <c r="A1714" s="5">
        <v>1712</v>
      </c>
      <c r="B1714" s="5" t="s">
        <v>40</v>
      </c>
      <c r="C1714" s="5" t="str">
        <f>"纪晓萱"</f>
        <v>纪晓萱</v>
      </c>
      <c r="D1714" s="5" t="str">
        <f t="shared" si="71"/>
        <v>女</v>
      </c>
      <c r="E1714" s="5" t="s">
        <v>12</v>
      </c>
    </row>
    <row r="1715" customHeight="1" spans="1:5">
      <c r="A1715" s="5">
        <v>1713</v>
      </c>
      <c r="B1715" s="5" t="s">
        <v>40</v>
      </c>
      <c r="C1715" s="5" t="str">
        <f>"刘斐娟"</f>
        <v>刘斐娟</v>
      </c>
      <c r="D1715" s="5" t="str">
        <f t="shared" si="71"/>
        <v>女</v>
      </c>
      <c r="E1715" s="5" t="s">
        <v>12</v>
      </c>
    </row>
    <row r="1716" customHeight="1" spans="1:5">
      <c r="A1716" s="5">
        <v>1714</v>
      </c>
      <c r="B1716" s="5" t="s">
        <v>40</v>
      </c>
      <c r="C1716" s="5" t="str">
        <f>"符敏燕"</f>
        <v>符敏燕</v>
      </c>
      <c r="D1716" s="5" t="str">
        <f t="shared" si="71"/>
        <v>女</v>
      </c>
      <c r="E1716" s="5" t="s">
        <v>12</v>
      </c>
    </row>
    <row r="1717" customHeight="1" spans="1:5">
      <c r="A1717" s="5">
        <v>1715</v>
      </c>
      <c r="B1717" s="5" t="s">
        <v>40</v>
      </c>
      <c r="C1717" s="5" t="str">
        <f>"林燕"</f>
        <v>林燕</v>
      </c>
      <c r="D1717" s="5" t="str">
        <f t="shared" si="71"/>
        <v>女</v>
      </c>
      <c r="E1717" s="5" t="s">
        <v>12</v>
      </c>
    </row>
    <row r="1718" customHeight="1" spans="1:5">
      <c r="A1718" s="5">
        <v>1716</v>
      </c>
      <c r="B1718" s="5" t="s">
        <v>40</v>
      </c>
      <c r="C1718" s="5" t="str">
        <f>"梁英南"</f>
        <v>梁英南</v>
      </c>
      <c r="D1718" s="5" t="str">
        <f t="shared" si="71"/>
        <v>女</v>
      </c>
      <c r="E1718" s="5" t="s">
        <v>12</v>
      </c>
    </row>
    <row r="1719" customHeight="1" spans="1:5">
      <c r="A1719" s="5">
        <v>1717</v>
      </c>
      <c r="B1719" s="5" t="s">
        <v>40</v>
      </c>
      <c r="C1719" s="5" t="str">
        <f>"姜叶"</f>
        <v>姜叶</v>
      </c>
      <c r="D1719" s="5" t="str">
        <f t="shared" si="71"/>
        <v>女</v>
      </c>
      <c r="E1719" s="5" t="s">
        <v>12</v>
      </c>
    </row>
    <row r="1720" customHeight="1" spans="1:5">
      <c r="A1720" s="5">
        <v>1718</v>
      </c>
      <c r="B1720" s="5" t="s">
        <v>40</v>
      </c>
      <c r="C1720" s="5" t="str">
        <f>"吴玉霞"</f>
        <v>吴玉霞</v>
      </c>
      <c r="D1720" s="5" t="str">
        <f t="shared" si="71"/>
        <v>女</v>
      </c>
      <c r="E1720" s="5" t="s">
        <v>12</v>
      </c>
    </row>
    <row r="1721" customHeight="1" spans="1:5">
      <c r="A1721" s="5">
        <v>1719</v>
      </c>
      <c r="B1721" s="5" t="s">
        <v>40</v>
      </c>
      <c r="C1721" s="5" t="str">
        <f>"段丽芳"</f>
        <v>段丽芳</v>
      </c>
      <c r="D1721" s="5" t="str">
        <f t="shared" si="71"/>
        <v>女</v>
      </c>
      <c r="E1721" s="5" t="s">
        <v>12</v>
      </c>
    </row>
    <row r="1722" customHeight="1" spans="1:5">
      <c r="A1722" s="5">
        <v>1720</v>
      </c>
      <c r="B1722" s="5" t="s">
        <v>40</v>
      </c>
      <c r="C1722" s="5" t="str">
        <f>"冯小翠"</f>
        <v>冯小翠</v>
      </c>
      <c r="D1722" s="5" t="str">
        <f t="shared" si="71"/>
        <v>女</v>
      </c>
      <c r="E1722" s="5" t="s">
        <v>12</v>
      </c>
    </row>
    <row r="1723" customHeight="1" spans="1:5">
      <c r="A1723" s="5">
        <v>1721</v>
      </c>
      <c r="B1723" s="5" t="s">
        <v>40</v>
      </c>
      <c r="C1723" s="5" t="str">
        <f>"林小云"</f>
        <v>林小云</v>
      </c>
      <c r="D1723" s="5" t="str">
        <f t="shared" si="71"/>
        <v>女</v>
      </c>
      <c r="E1723" s="5" t="s">
        <v>12</v>
      </c>
    </row>
    <row r="1724" customHeight="1" spans="1:5">
      <c r="A1724" s="5">
        <v>1722</v>
      </c>
      <c r="B1724" s="5" t="s">
        <v>40</v>
      </c>
      <c r="C1724" s="5" t="str">
        <f>"陈章琳"</f>
        <v>陈章琳</v>
      </c>
      <c r="D1724" s="5" t="str">
        <f t="shared" si="71"/>
        <v>女</v>
      </c>
      <c r="E1724" s="5" t="s">
        <v>12</v>
      </c>
    </row>
    <row r="1725" customHeight="1" spans="1:5">
      <c r="A1725" s="5">
        <v>1723</v>
      </c>
      <c r="B1725" s="5" t="s">
        <v>40</v>
      </c>
      <c r="C1725" s="5" t="str">
        <f>"吴转姑"</f>
        <v>吴转姑</v>
      </c>
      <c r="D1725" s="5" t="str">
        <f t="shared" si="71"/>
        <v>女</v>
      </c>
      <c r="E1725" s="5" t="s">
        <v>12</v>
      </c>
    </row>
    <row r="1726" customHeight="1" spans="1:5">
      <c r="A1726" s="5">
        <v>1724</v>
      </c>
      <c r="B1726" s="5" t="s">
        <v>40</v>
      </c>
      <c r="C1726" s="5" t="str">
        <f>"韦柔交"</f>
        <v>韦柔交</v>
      </c>
      <c r="D1726" s="5" t="str">
        <f t="shared" si="71"/>
        <v>女</v>
      </c>
      <c r="E1726" s="5" t="s">
        <v>12</v>
      </c>
    </row>
    <row r="1727" customHeight="1" spans="1:5">
      <c r="A1727" s="5">
        <v>1725</v>
      </c>
      <c r="B1727" s="5" t="s">
        <v>40</v>
      </c>
      <c r="C1727" s="5" t="str">
        <f>"赵健婷"</f>
        <v>赵健婷</v>
      </c>
      <c r="D1727" s="5" t="str">
        <f t="shared" si="71"/>
        <v>女</v>
      </c>
      <c r="E1727" s="5" t="s">
        <v>12</v>
      </c>
    </row>
    <row r="1728" customHeight="1" spans="1:5">
      <c r="A1728" s="5">
        <v>1726</v>
      </c>
      <c r="B1728" s="5" t="s">
        <v>40</v>
      </c>
      <c r="C1728" s="5" t="str">
        <f>"李桃香"</f>
        <v>李桃香</v>
      </c>
      <c r="D1728" s="5" t="str">
        <f t="shared" si="71"/>
        <v>女</v>
      </c>
      <c r="E1728" s="5" t="s">
        <v>12</v>
      </c>
    </row>
    <row r="1729" customHeight="1" spans="1:5">
      <c r="A1729" s="5">
        <v>1727</v>
      </c>
      <c r="B1729" s="5" t="s">
        <v>40</v>
      </c>
      <c r="C1729" s="5" t="str">
        <f>"林培芳"</f>
        <v>林培芳</v>
      </c>
      <c r="D1729" s="5" t="str">
        <f t="shared" si="71"/>
        <v>女</v>
      </c>
      <c r="E1729" s="5" t="s">
        <v>12</v>
      </c>
    </row>
    <row r="1730" customHeight="1" spans="1:5">
      <c r="A1730" s="5">
        <v>1728</v>
      </c>
      <c r="B1730" s="5" t="s">
        <v>40</v>
      </c>
      <c r="C1730" s="5" t="str">
        <f>"詹达丽"</f>
        <v>詹达丽</v>
      </c>
      <c r="D1730" s="5" t="str">
        <f t="shared" si="71"/>
        <v>女</v>
      </c>
      <c r="E1730" s="5" t="s">
        <v>12</v>
      </c>
    </row>
    <row r="1731" customHeight="1" spans="1:5">
      <c r="A1731" s="5">
        <v>1729</v>
      </c>
      <c r="B1731" s="5" t="s">
        <v>40</v>
      </c>
      <c r="C1731" s="5" t="str">
        <f>"陈婆春"</f>
        <v>陈婆春</v>
      </c>
      <c r="D1731" s="5" t="str">
        <f t="shared" si="71"/>
        <v>女</v>
      </c>
      <c r="E1731" s="5" t="s">
        <v>12</v>
      </c>
    </row>
    <row r="1732" customHeight="1" spans="1:5">
      <c r="A1732" s="5">
        <v>1730</v>
      </c>
      <c r="B1732" s="5" t="s">
        <v>41</v>
      </c>
      <c r="C1732" s="5" t="str">
        <f>"郭亚男"</f>
        <v>郭亚男</v>
      </c>
      <c r="D1732" s="5" t="str">
        <f t="shared" si="71"/>
        <v>女</v>
      </c>
      <c r="E1732" s="5" t="s">
        <v>12</v>
      </c>
    </row>
    <row r="1733" customHeight="1" spans="1:5">
      <c r="A1733" s="5">
        <v>1731</v>
      </c>
      <c r="B1733" s="5" t="s">
        <v>41</v>
      </c>
      <c r="C1733" s="5" t="str">
        <f>"陈艳"</f>
        <v>陈艳</v>
      </c>
      <c r="D1733" s="5" t="str">
        <f t="shared" si="71"/>
        <v>女</v>
      </c>
      <c r="E1733" s="5" t="s">
        <v>12</v>
      </c>
    </row>
    <row r="1734" customHeight="1" spans="1:5">
      <c r="A1734" s="5">
        <v>1732</v>
      </c>
      <c r="B1734" s="5" t="s">
        <v>41</v>
      </c>
      <c r="C1734" s="5" t="str">
        <f>"丁丹萍"</f>
        <v>丁丹萍</v>
      </c>
      <c r="D1734" s="5" t="str">
        <f t="shared" si="71"/>
        <v>女</v>
      </c>
      <c r="E1734" s="5" t="s">
        <v>12</v>
      </c>
    </row>
    <row r="1735" customHeight="1" spans="1:5">
      <c r="A1735" s="5">
        <v>1733</v>
      </c>
      <c r="B1735" s="5" t="s">
        <v>41</v>
      </c>
      <c r="C1735" s="5" t="str">
        <f>"吴勰勰"</f>
        <v>吴勰勰</v>
      </c>
      <c r="D1735" s="5" t="str">
        <f>"男"</f>
        <v>男</v>
      </c>
      <c r="E1735" s="5" t="s">
        <v>12</v>
      </c>
    </row>
    <row r="1736" customHeight="1" spans="1:5">
      <c r="A1736" s="5">
        <v>1734</v>
      </c>
      <c r="B1736" s="5" t="s">
        <v>41</v>
      </c>
      <c r="C1736" s="5" t="str">
        <f>"符玉湘"</f>
        <v>符玉湘</v>
      </c>
      <c r="D1736" s="5" t="str">
        <f t="shared" ref="D1736:D1763" si="72">"女"</f>
        <v>女</v>
      </c>
      <c r="E1736" s="5" t="s">
        <v>12</v>
      </c>
    </row>
    <row r="1737" customHeight="1" spans="1:5">
      <c r="A1737" s="5">
        <v>1735</v>
      </c>
      <c r="B1737" s="5" t="s">
        <v>41</v>
      </c>
      <c r="C1737" s="5" t="str">
        <f>"林小芳"</f>
        <v>林小芳</v>
      </c>
      <c r="D1737" s="5" t="str">
        <f t="shared" si="72"/>
        <v>女</v>
      </c>
      <c r="E1737" s="5" t="s">
        <v>12</v>
      </c>
    </row>
    <row r="1738" customHeight="1" spans="1:5">
      <c r="A1738" s="5">
        <v>1736</v>
      </c>
      <c r="B1738" s="5" t="s">
        <v>41</v>
      </c>
      <c r="C1738" s="5" t="str">
        <f>"庞华南"</f>
        <v>庞华南</v>
      </c>
      <c r="D1738" s="5" t="str">
        <f t="shared" si="72"/>
        <v>女</v>
      </c>
      <c r="E1738" s="5" t="s">
        <v>12</v>
      </c>
    </row>
    <row r="1739" customHeight="1" spans="1:5">
      <c r="A1739" s="5">
        <v>1737</v>
      </c>
      <c r="B1739" s="5" t="s">
        <v>41</v>
      </c>
      <c r="C1739" s="5" t="str">
        <f>"叶蕙欣"</f>
        <v>叶蕙欣</v>
      </c>
      <c r="D1739" s="5" t="str">
        <f t="shared" si="72"/>
        <v>女</v>
      </c>
      <c r="E1739" s="5" t="s">
        <v>12</v>
      </c>
    </row>
    <row r="1740" customHeight="1" spans="1:5">
      <c r="A1740" s="5">
        <v>1738</v>
      </c>
      <c r="B1740" s="5" t="s">
        <v>41</v>
      </c>
      <c r="C1740" s="5" t="str">
        <f>"王素南"</f>
        <v>王素南</v>
      </c>
      <c r="D1740" s="5" t="str">
        <f t="shared" si="72"/>
        <v>女</v>
      </c>
      <c r="E1740" s="5" t="s">
        <v>12</v>
      </c>
    </row>
    <row r="1741" customHeight="1" spans="1:5">
      <c r="A1741" s="5">
        <v>1739</v>
      </c>
      <c r="B1741" s="5" t="s">
        <v>41</v>
      </c>
      <c r="C1741" s="5" t="str">
        <f>"董朝孟"</f>
        <v>董朝孟</v>
      </c>
      <c r="D1741" s="5" t="str">
        <f t="shared" si="72"/>
        <v>女</v>
      </c>
      <c r="E1741" s="5" t="s">
        <v>12</v>
      </c>
    </row>
    <row r="1742" customHeight="1" spans="1:5">
      <c r="A1742" s="5">
        <v>1740</v>
      </c>
      <c r="B1742" s="5" t="s">
        <v>41</v>
      </c>
      <c r="C1742" s="5" t="str">
        <f>"杨少玲"</f>
        <v>杨少玲</v>
      </c>
      <c r="D1742" s="5" t="str">
        <f t="shared" si="72"/>
        <v>女</v>
      </c>
      <c r="E1742" s="5" t="s">
        <v>12</v>
      </c>
    </row>
    <row r="1743" customHeight="1" spans="1:5">
      <c r="A1743" s="5">
        <v>1741</v>
      </c>
      <c r="B1743" s="5" t="s">
        <v>41</v>
      </c>
      <c r="C1743" s="5" t="str">
        <f>"王克君"</f>
        <v>王克君</v>
      </c>
      <c r="D1743" s="5" t="str">
        <f t="shared" si="72"/>
        <v>女</v>
      </c>
      <c r="E1743" s="5" t="s">
        <v>12</v>
      </c>
    </row>
    <row r="1744" customHeight="1" spans="1:5">
      <c r="A1744" s="5">
        <v>1742</v>
      </c>
      <c r="B1744" s="5" t="s">
        <v>41</v>
      </c>
      <c r="C1744" s="5" t="str">
        <f>"邢增菊"</f>
        <v>邢增菊</v>
      </c>
      <c r="D1744" s="5" t="str">
        <f t="shared" si="72"/>
        <v>女</v>
      </c>
      <c r="E1744" s="5" t="s">
        <v>12</v>
      </c>
    </row>
    <row r="1745" customHeight="1" spans="1:5">
      <c r="A1745" s="5">
        <v>1743</v>
      </c>
      <c r="B1745" s="5" t="s">
        <v>41</v>
      </c>
      <c r="C1745" s="5" t="str">
        <f>"王二"</f>
        <v>王二</v>
      </c>
      <c r="D1745" s="5" t="str">
        <f t="shared" si="72"/>
        <v>女</v>
      </c>
      <c r="E1745" s="5" t="s">
        <v>12</v>
      </c>
    </row>
    <row r="1746" customHeight="1" spans="1:5">
      <c r="A1746" s="5">
        <v>1744</v>
      </c>
      <c r="B1746" s="5" t="s">
        <v>41</v>
      </c>
      <c r="C1746" s="5" t="str">
        <f>"吴金选"</f>
        <v>吴金选</v>
      </c>
      <c r="D1746" s="5" t="str">
        <f t="shared" si="72"/>
        <v>女</v>
      </c>
      <c r="E1746" s="5" t="s">
        <v>12</v>
      </c>
    </row>
    <row r="1747" customHeight="1" spans="1:5">
      <c r="A1747" s="5">
        <v>1745</v>
      </c>
      <c r="B1747" s="5" t="s">
        <v>41</v>
      </c>
      <c r="C1747" s="5" t="str">
        <f>"王雁"</f>
        <v>王雁</v>
      </c>
      <c r="D1747" s="5" t="str">
        <f t="shared" si="72"/>
        <v>女</v>
      </c>
      <c r="E1747" s="5" t="s">
        <v>12</v>
      </c>
    </row>
    <row r="1748" customHeight="1" spans="1:5">
      <c r="A1748" s="5">
        <v>1746</v>
      </c>
      <c r="B1748" s="5" t="s">
        <v>41</v>
      </c>
      <c r="C1748" s="5" t="str">
        <f>"符玉舅"</f>
        <v>符玉舅</v>
      </c>
      <c r="D1748" s="5" t="str">
        <f t="shared" si="72"/>
        <v>女</v>
      </c>
      <c r="E1748" s="5" t="s">
        <v>12</v>
      </c>
    </row>
    <row r="1749" customHeight="1" spans="1:5">
      <c r="A1749" s="5">
        <v>1747</v>
      </c>
      <c r="B1749" s="5" t="s">
        <v>41</v>
      </c>
      <c r="C1749" s="5" t="str">
        <f>"杨丹"</f>
        <v>杨丹</v>
      </c>
      <c r="D1749" s="5" t="str">
        <f t="shared" si="72"/>
        <v>女</v>
      </c>
      <c r="E1749" s="5" t="s">
        <v>12</v>
      </c>
    </row>
    <row r="1750" customHeight="1" spans="1:5">
      <c r="A1750" s="5">
        <v>1748</v>
      </c>
      <c r="B1750" s="5" t="s">
        <v>41</v>
      </c>
      <c r="C1750" s="5" t="str">
        <f>"许静"</f>
        <v>许静</v>
      </c>
      <c r="D1750" s="5" t="str">
        <f t="shared" si="72"/>
        <v>女</v>
      </c>
      <c r="E1750" s="5" t="s">
        <v>12</v>
      </c>
    </row>
    <row r="1751" customHeight="1" spans="1:5">
      <c r="A1751" s="5">
        <v>1749</v>
      </c>
      <c r="B1751" s="5" t="s">
        <v>41</v>
      </c>
      <c r="C1751" s="5" t="str">
        <f>"莫儒诗"</f>
        <v>莫儒诗</v>
      </c>
      <c r="D1751" s="5" t="str">
        <f t="shared" si="72"/>
        <v>女</v>
      </c>
      <c r="E1751" s="5" t="s">
        <v>12</v>
      </c>
    </row>
    <row r="1752" customHeight="1" spans="1:5">
      <c r="A1752" s="5">
        <v>1750</v>
      </c>
      <c r="B1752" s="5" t="s">
        <v>41</v>
      </c>
      <c r="C1752" s="5" t="str">
        <f>"麦淑珍"</f>
        <v>麦淑珍</v>
      </c>
      <c r="D1752" s="5" t="str">
        <f t="shared" si="72"/>
        <v>女</v>
      </c>
      <c r="E1752" s="5" t="s">
        <v>12</v>
      </c>
    </row>
    <row r="1753" customHeight="1" spans="1:5">
      <c r="A1753" s="5">
        <v>1751</v>
      </c>
      <c r="B1753" s="5" t="s">
        <v>41</v>
      </c>
      <c r="C1753" s="5" t="str">
        <f>"李晓楠"</f>
        <v>李晓楠</v>
      </c>
      <c r="D1753" s="5" t="str">
        <f t="shared" si="72"/>
        <v>女</v>
      </c>
      <c r="E1753" s="5" t="s">
        <v>12</v>
      </c>
    </row>
    <row r="1754" customHeight="1" spans="1:5">
      <c r="A1754" s="5">
        <v>1752</v>
      </c>
      <c r="B1754" s="5" t="s">
        <v>41</v>
      </c>
      <c r="C1754" s="5" t="str">
        <f>"龚利琴"</f>
        <v>龚利琴</v>
      </c>
      <c r="D1754" s="5" t="str">
        <f t="shared" si="72"/>
        <v>女</v>
      </c>
      <c r="E1754" s="5" t="s">
        <v>12</v>
      </c>
    </row>
    <row r="1755" customHeight="1" spans="1:5">
      <c r="A1755" s="5">
        <v>1753</v>
      </c>
      <c r="B1755" s="5" t="s">
        <v>41</v>
      </c>
      <c r="C1755" s="5" t="str">
        <f>"陈香"</f>
        <v>陈香</v>
      </c>
      <c r="D1755" s="5" t="str">
        <f t="shared" si="72"/>
        <v>女</v>
      </c>
      <c r="E1755" s="5" t="s">
        <v>12</v>
      </c>
    </row>
    <row r="1756" customHeight="1" spans="1:5">
      <c r="A1756" s="5">
        <v>1754</v>
      </c>
      <c r="B1756" s="5" t="s">
        <v>41</v>
      </c>
      <c r="C1756" s="5" t="str">
        <f>"王小丽"</f>
        <v>王小丽</v>
      </c>
      <c r="D1756" s="5" t="str">
        <f t="shared" si="72"/>
        <v>女</v>
      </c>
      <c r="E1756" s="5" t="s">
        <v>12</v>
      </c>
    </row>
    <row r="1757" customHeight="1" spans="1:5">
      <c r="A1757" s="5">
        <v>1755</v>
      </c>
      <c r="B1757" s="5" t="s">
        <v>41</v>
      </c>
      <c r="C1757" s="5" t="str">
        <f>"王娇婉"</f>
        <v>王娇婉</v>
      </c>
      <c r="D1757" s="5" t="str">
        <f t="shared" si="72"/>
        <v>女</v>
      </c>
      <c r="E1757" s="5" t="s">
        <v>12</v>
      </c>
    </row>
    <row r="1758" customHeight="1" spans="1:5">
      <c r="A1758" s="5">
        <v>1756</v>
      </c>
      <c r="B1758" s="5" t="s">
        <v>41</v>
      </c>
      <c r="C1758" s="5" t="str">
        <f>"文真真"</f>
        <v>文真真</v>
      </c>
      <c r="D1758" s="5" t="str">
        <f t="shared" si="72"/>
        <v>女</v>
      </c>
      <c r="E1758" s="5" t="s">
        <v>12</v>
      </c>
    </row>
    <row r="1759" customHeight="1" spans="1:5">
      <c r="A1759" s="5">
        <v>1757</v>
      </c>
      <c r="B1759" s="5" t="s">
        <v>41</v>
      </c>
      <c r="C1759" s="5" t="str">
        <f>"邢月萍"</f>
        <v>邢月萍</v>
      </c>
      <c r="D1759" s="5" t="str">
        <f t="shared" si="72"/>
        <v>女</v>
      </c>
      <c r="E1759" s="5" t="s">
        <v>12</v>
      </c>
    </row>
    <row r="1760" customHeight="1" spans="1:5">
      <c r="A1760" s="5">
        <v>1758</v>
      </c>
      <c r="B1760" s="5" t="s">
        <v>41</v>
      </c>
      <c r="C1760" s="5" t="str">
        <f>"符霞萍"</f>
        <v>符霞萍</v>
      </c>
      <c r="D1760" s="5" t="str">
        <f t="shared" si="72"/>
        <v>女</v>
      </c>
      <c r="E1760" s="5" t="s">
        <v>12</v>
      </c>
    </row>
    <row r="1761" customHeight="1" spans="1:5">
      <c r="A1761" s="5">
        <v>1759</v>
      </c>
      <c r="B1761" s="5" t="s">
        <v>41</v>
      </c>
      <c r="C1761" s="5" t="str">
        <f>"李佳佳"</f>
        <v>李佳佳</v>
      </c>
      <c r="D1761" s="5" t="str">
        <f t="shared" si="72"/>
        <v>女</v>
      </c>
      <c r="E1761" s="5" t="s">
        <v>12</v>
      </c>
    </row>
    <row r="1762" customHeight="1" spans="1:5">
      <c r="A1762" s="5">
        <v>1760</v>
      </c>
      <c r="B1762" s="5" t="s">
        <v>41</v>
      </c>
      <c r="C1762" s="5" t="str">
        <f>"陈茹"</f>
        <v>陈茹</v>
      </c>
      <c r="D1762" s="5" t="str">
        <f t="shared" si="72"/>
        <v>女</v>
      </c>
      <c r="E1762" s="5" t="s">
        <v>12</v>
      </c>
    </row>
    <row r="1763" customHeight="1" spans="1:5">
      <c r="A1763" s="5">
        <v>1761</v>
      </c>
      <c r="B1763" s="5" t="s">
        <v>41</v>
      </c>
      <c r="C1763" s="5" t="str">
        <f>"钟怡斐"</f>
        <v>钟怡斐</v>
      </c>
      <c r="D1763" s="5" t="str">
        <f t="shared" si="72"/>
        <v>女</v>
      </c>
      <c r="E1763" s="5" t="s">
        <v>12</v>
      </c>
    </row>
    <row r="1764" customHeight="1" spans="1:5">
      <c r="A1764" s="5">
        <v>1762</v>
      </c>
      <c r="B1764" s="5" t="s">
        <v>41</v>
      </c>
      <c r="C1764" s="5" t="str">
        <f>"王鸿"</f>
        <v>王鸿</v>
      </c>
      <c r="D1764" s="5" t="str">
        <f>"男"</f>
        <v>男</v>
      </c>
      <c r="E1764" s="5" t="s">
        <v>12</v>
      </c>
    </row>
    <row r="1765" customHeight="1" spans="1:5">
      <c r="A1765" s="5">
        <v>1763</v>
      </c>
      <c r="B1765" s="5" t="s">
        <v>41</v>
      </c>
      <c r="C1765" s="5" t="str">
        <f>"王娟"</f>
        <v>王娟</v>
      </c>
      <c r="D1765" s="5" t="str">
        <f t="shared" ref="D1765:D1828" si="73">"女"</f>
        <v>女</v>
      </c>
      <c r="E1765" s="5" t="s">
        <v>12</v>
      </c>
    </row>
    <row r="1766" customHeight="1" spans="1:5">
      <c r="A1766" s="5">
        <v>1764</v>
      </c>
      <c r="B1766" s="5" t="s">
        <v>41</v>
      </c>
      <c r="C1766" s="5" t="str">
        <f>"吴丽娟"</f>
        <v>吴丽娟</v>
      </c>
      <c r="D1766" s="5" t="str">
        <f t="shared" si="73"/>
        <v>女</v>
      </c>
      <c r="E1766" s="5" t="s">
        <v>12</v>
      </c>
    </row>
    <row r="1767" customHeight="1" spans="1:5">
      <c r="A1767" s="5">
        <v>1765</v>
      </c>
      <c r="B1767" s="5" t="s">
        <v>41</v>
      </c>
      <c r="C1767" s="5" t="str">
        <f>"陈巧霞"</f>
        <v>陈巧霞</v>
      </c>
      <c r="D1767" s="5" t="str">
        <f t="shared" si="73"/>
        <v>女</v>
      </c>
      <c r="E1767" s="5" t="s">
        <v>12</v>
      </c>
    </row>
    <row r="1768" customHeight="1" spans="1:5">
      <c r="A1768" s="5">
        <v>1766</v>
      </c>
      <c r="B1768" s="5" t="s">
        <v>41</v>
      </c>
      <c r="C1768" s="5" t="str">
        <f>"符士月"</f>
        <v>符士月</v>
      </c>
      <c r="D1768" s="5" t="str">
        <f t="shared" si="73"/>
        <v>女</v>
      </c>
      <c r="E1768" s="5" t="s">
        <v>12</v>
      </c>
    </row>
    <row r="1769" customHeight="1" spans="1:5">
      <c r="A1769" s="5">
        <v>1767</v>
      </c>
      <c r="B1769" s="5" t="s">
        <v>41</v>
      </c>
      <c r="C1769" s="5" t="str">
        <f>"邱海荣"</f>
        <v>邱海荣</v>
      </c>
      <c r="D1769" s="5" t="str">
        <f t="shared" si="73"/>
        <v>女</v>
      </c>
      <c r="E1769" s="5" t="s">
        <v>12</v>
      </c>
    </row>
    <row r="1770" customHeight="1" spans="1:5">
      <c r="A1770" s="5">
        <v>1768</v>
      </c>
      <c r="B1770" s="5" t="s">
        <v>41</v>
      </c>
      <c r="C1770" s="5" t="str">
        <f>"郑阿雪"</f>
        <v>郑阿雪</v>
      </c>
      <c r="D1770" s="5" t="str">
        <f t="shared" si="73"/>
        <v>女</v>
      </c>
      <c r="E1770" s="5" t="s">
        <v>12</v>
      </c>
    </row>
    <row r="1771" customHeight="1" spans="1:5">
      <c r="A1771" s="5">
        <v>1769</v>
      </c>
      <c r="B1771" s="5" t="s">
        <v>41</v>
      </c>
      <c r="C1771" s="5" t="str">
        <f>"周金莉"</f>
        <v>周金莉</v>
      </c>
      <c r="D1771" s="5" t="str">
        <f t="shared" si="73"/>
        <v>女</v>
      </c>
      <c r="E1771" s="5" t="s">
        <v>12</v>
      </c>
    </row>
    <row r="1772" customHeight="1" spans="1:5">
      <c r="A1772" s="5">
        <v>1770</v>
      </c>
      <c r="B1772" s="5" t="s">
        <v>41</v>
      </c>
      <c r="C1772" s="5" t="str">
        <f>"何海珊"</f>
        <v>何海珊</v>
      </c>
      <c r="D1772" s="5" t="str">
        <f t="shared" si="73"/>
        <v>女</v>
      </c>
      <c r="E1772" s="5" t="s">
        <v>12</v>
      </c>
    </row>
    <row r="1773" customHeight="1" spans="1:5">
      <c r="A1773" s="5">
        <v>1771</v>
      </c>
      <c r="B1773" s="5" t="s">
        <v>41</v>
      </c>
      <c r="C1773" s="5" t="str">
        <f>"余鼎鼎"</f>
        <v>余鼎鼎</v>
      </c>
      <c r="D1773" s="5" t="str">
        <f t="shared" si="73"/>
        <v>女</v>
      </c>
      <c r="E1773" s="5" t="s">
        <v>12</v>
      </c>
    </row>
    <row r="1774" customHeight="1" spans="1:5">
      <c r="A1774" s="5">
        <v>1772</v>
      </c>
      <c r="B1774" s="5" t="s">
        <v>41</v>
      </c>
      <c r="C1774" s="5" t="str">
        <f>"蔡爱仙"</f>
        <v>蔡爱仙</v>
      </c>
      <c r="D1774" s="5" t="str">
        <f t="shared" si="73"/>
        <v>女</v>
      </c>
      <c r="E1774" s="5" t="s">
        <v>12</v>
      </c>
    </row>
    <row r="1775" customHeight="1" spans="1:5">
      <c r="A1775" s="5">
        <v>1773</v>
      </c>
      <c r="B1775" s="5" t="s">
        <v>41</v>
      </c>
      <c r="C1775" s="5" t="str">
        <f>"司徒慧敏"</f>
        <v>司徒慧敏</v>
      </c>
      <c r="D1775" s="5" t="str">
        <f t="shared" si="73"/>
        <v>女</v>
      </c>
      <c r="E1775" s="5" t="s">
        <v>12</v>
      </c>
    </row>
    <row r="1776" customHeight="1" spans="1:5">
      <c r="A1776" s="5">
        <v>1774</v>
      </c>
      <c r="B1776" s="5" t="s">
        <v>41</v>
      </c>
      <c r="C1776" s="5" t="str">
        <f>"梁柔丽"</f>
        <v>梁柔丽</v>
      </c>
      <c r="D1776" s="5" t="str">
        <f t="shared" si="73"/>
        <v>女</v>
      </c>
      <c r="E1776" s="5" t="s">
        <v>12</v>
      </c>
    </row>
    <row r="1777" customHeight="1" spans="1:5">
      <c r="A1777" s="5">
        <v>1775</v>
      </c>
      <c r="B1777" s="5" t="s">
        <v>41</v>
      </c>
      <c r="C1777" s="5" t="str">
        <f>"纪诗诗"</f>
        <v>纪诗诗</v>
      </c>
      <c r="D1777" s="5" t="str">
        <f t="shared" si="73"/>
        <v>女</v>
      </c>
      <c r="E1777" s="5" t="s">
        <v>12</v>
      </c>
    </row>
    <row r="1778" customHeight="1" spans="1:5">
      <c r="A1778" s="5">
        <v>1776</v>
      </c>
      <c r="B1778" s="5" t="s">
        <v>41</v>
      </c>
      <c r="C1778" s="5" t="str">
        <f>"钟小静"</f>
        <v>钟小静</v>
      </c>
      <c r="D1778" s="5" t="str">
        <f t="shared" si="73"/>
        <v>女</v>
      </c>
      <c r="E1778" s="5" t="s">
        <v>12</v>
      </c>
    </row>
    <row r="1779" customHeight="1" spans="1:5">
      <c r="A1779" s="5">
        <v>1777</v>
      </c>
      <c r="B1779" s="5" t="s">
        <v>41</v>
      </c>
      <c r="C1779" s="5" t="str">
        <f>"李有丹"</f>
        <v>李有丹</v>
      </c>
      <c r="D1779" s="5" t="str">
        <f t="shared" si="73"/>
        <v>女</v>
      </c>
      <c r="E1779" s="5" t="s">
        <v>12</v>
      </c>
    </row>
    <row r="1780" customHeight="1" spans="1:5">
      <c r="A1780" s="5">
        <v>1778</v>
      </c>
      <c r="B1780" s="5" t="s">
        <v>41</v>
      </c>
      <c r="C1780" s="5" t="str">
        <f>"叶木青"</f>
        <v>叶木青</v>
      </c>
      <c r="D1780" s="5" t="str">
        <f t="shared" si="73"/>
        <v>女</v>
      </c>
      <c r="E1780" s="5" t="s">
        <v>12</v>
      </c>
    </row>
    <row r="1781" customHeight="1" spans="1:5">
      <c r="A1781" s="5">
        <v>1779</v>
      </c>
      <c r="B1781" s="5" t="s">
        <v>41</v>
      </c>
      <c r="C1781" s="5" t="str">
        <f>"唐莹"</f>
        <v>唐莹</v>
      </c>
      <c r="D1781" s="5" t="str">
        <f t="shared" si="73"/>
        <v>女</v>
      </c>
      <c r="E1781" s="5" t="s">
        <v>12</v>
      </c>
    </row>
    <row r="1782" customHeight="1" spans="1:5">
      <c r="A1782" s="5">
        <v>1780</v>
      </c>
      <c r="B1782" s="5" t="s">
        <v>41</v>
      </c>
      <c r="C1782" s="5" t="str">
        <f>"赵秀香"</f>
        <v>赵秀香</v>
      </c>
      <c r="D1782" s="5" t="str">
        <f t="shared" si="73"/>
        <v>女</v>
      </c>
      <c r="E1782" s="5" t="s">
        <v>12</v>
      </c>
    </row>
    <row r="1783" customHeight="1" spans="1:5">
      <c r="A1783" s="5">
        <v>1781</v>
      </c>
      <c r="B1783" s="5" t="s">
        <v>41</v>
      </c>
      <c r="C1783" s="5" t="str">
        <f>"姚金秀"</f>
        <v>姚金秀</v>
      </c>
      <c r="D1783" s="5" t="str">
        <f t="shared" si="73"/>
        <v>女</v>
      </c>
      <c r="E1783" s="5" t="s">
        <v>12</v>
      </c>
    </row>
    <row r="1784" customHeight="1" spans="1:5">
      <c r="A1784" s="5">
        <v>1782</v>
      </c>
      <c r="B1784" s="5" t="s">
        <v>41</v>
      </c>
      <c r="C1784" s="5" t="str">
        <f>"梁其满"</f>
        <v>梁其满</v>
      </c>
      <c r="D1784" s="5" t="str">
        <f t="shared" si="73"/>
        <v>女</v>
      </c>
      <c r="E1784" s="5" t="s">
        <v>12</v>
      </c>
    </row>
    <row r="1785" customHeight="1" spans="1:5">
      <c r="A1785" s="5">
        <v>1783</v>
      </c>
      <c r="B1785" s="5" t="s">
        <v>41</v>
      </c>
      <c r="C1785" s="5" t="str">
        <f>"佟海琪"</f>
        <v>佟海琪</v>
      </c>
      <c r="D1785" s="5" t="str">
        <f t="shared" si="73"/>
        <v>女</v>
      </c>
      <c r="E1785" s="5" t="s">
        <v>12</v>
      </c>
    </row>
    <row r="1786" customHeight="1" spans="1:5">
      <c r="A1786" s="5">
        <v>1784</v>
      </c>
      <c r="B1786" s="5" t="s">
        <v>41</v>
      </c>
      <c r="C1786" s="5" t="str">
        <f>"郭迈晨"</f>
        <v>郭迈晨</v>
      </c>
      <c r="D1786" s="5" t="str">
        <f t="shared" si="73"/>
        <v>女</v>
      </c>
      <c r="E1786" s="5" t="s">
        <v>12</v>
      </c>
    </row>
    <row r="1787" customHeight="1" spans="1:5">
      <c r="A1787" s="5">
        <v>1785</v>
      </c>
      <c r="B1787" s="5" t="s">
        <v>41</v>
      </c>
      <c r="C1787" s="5" t="str">
        <f>"陈婉莹"</f>
        <v>陈婉莹</v>
      </c>
      <c r="D1787" s="5" t="str">
        <f t="shared" si="73"/>
        <v>女</v>
      </c>
      <c r="E1787" s="5" t="s">
        <v>12</v>
      </c>
    </row>
    <row r="1788" customHeight="1" spans="1:5">
      <c r="A1788" s="5">
        <v>1786</v>
      </c>
      <c r="B1788" s="5" t="s">
        <v>41</v>
      </c>
      <c r="C1788" s="5" t="str">
        <f>"陈彩雪"</f>
        <v>陈彩雪</v>
      </c>
      <c r="D1788" s="5" t="str">
        <f t="shared" si="73"/>
        <v>女</v>
      </c>
      <c r="E1788" s="5" t="s">
        <v>12</v>
      </c>
    </row>
    <row r="1789" customHeight="1" spans="1:5">
      <c r="A1789" s="5">
        <v>1787</v>
      </c>
      <c r="B1789" s="5" t="s">
        <v>41</v>
      </c>
      <c r="C1789" s="5" t="str">
        <f>"郑萍"</f>
        <v>郑萍</v>
      </c>
      <c r="D1789" s="5" t="str">
        <f t="shared" si="73"/>
        <v>女</v>
      </c>
      <c r="E1789" s="5" t="s">
        <v>12</v>
      </c>
    </row>
    <row r="1790" customHeight="1" spans="1:5">
      <c r="A1790" s="5">
        <v>1788</v>
      </c>
      <c r="B1790" s="5" t="s">
        <v>41</v>
      </c>
      <c r="C1790" s="5" t="str">
        <f>"罗敏"</f>
        <v>罗敏</v>
      </c>
      <c r="D1790" s="5" t="str">
        <f t="shared" si="73"/>
        <v>女</v>
      </c>
      <c r="E1790" s="5" t="s">
        <v>12</v>
      </c>
    </row>
    <row r="1791" customHeight="1" spans="1:5">
      <c r="A1791" s="5">
        <v>1789</v>
      </c>
      <c r="B1791" s="5" t="s">
        <v>41</v>
      </c>
      <c r="C1791" s="5" t="str">
        <f>"黎惠"</f>
        <v>黎惠</v>
      </c>
      <c r="D1791" s="5" t="str">
        <f t="shared" si="73"/>
        <v>女</v>
      </c>
      <c r="E1791" s="5" t="s">
        <v>12</v>
      </c>
    </row>
    <row r="1792" customHeight="1" spans="1:5">
      <c r="A1792" s="5">
        <v>1790</v>
      </c>
      <c r="B1792" s="5" t="s">
        <v>41</v>
      </c>
      <c r="C1792" s="5" t="str">
        <f>"冯秋转"</f>
        <v>冯秋转</v>
      </c>
      <c r="D1792" s="5" t="str">
        <f t="shared" si="73"/>
        <v>女</v>
      </c>
      <c r="E1792" s="5" t="s">
        <v>12</v>
      </c>
    </row>
    <row r="1793" customHeight="1" spans="1:5">
      <c r="A1793" s="5">
        <v>1791</v>
      </c>
      <c r="B1793" s="5" t="s">
        <v>41</v>
      </c>
      <c r="C1793" s="5" t="str">
        <f>"陈太完"</f>
        <v>陈太完</v>
      </c>
      <c r="D1793" s="5" t="str">
        <f t="shared" si="73"/>
        <v>女</v>
      </c>
      <c r="E1793" s="5" t="s">
        <v>12</v>
      </c>
    </row>
    <row r="1794" customHeight="1" spans="1:5">
      <c r="A1794" s="5">
        <v>1792</v>
      </c>
      <c r="B1794" s="5" t="s">
        <v>41</v>
      </c>
      <c r="C1794" s="5" t="str">
        <f>"黄蓉"</f>
        <v>黄蓉</v>
      </c>
      <c r="D1794" s="5" t="str">
        <f t="shared" si="73"/>
        <v>女</v>
      </c>
      <c r="E1794" s="5" t="s">
        <v>12</v>
      </c>
    </row>
    <row r="1795" customHeight="1" spans="1:5">
      <c r="A1795" s="5">
        <v>1793</v>
      </c>
      <c r="B1795" s="5" t="s">
        <v>41</v>
      </c>
      <c r="C1795" s="5" t="str">
        <f>"张力匀"</f>
        <v>张力匀</v>
      </c>
      <c r="D1795" s="5" t="str">
        <f t="shared" si="73"/>
        <v>女</v>
      </c>
      <c r="E1795" s="5" t="s">
        <v>12</v>
      </c>
    </row>
    <row r="1796" customHeight="1" spans="1:5">
      <c r="A1796" s="5">
        <v>1794</v>
      </c>
      <c r="B1796" s="5" t="s">
        <v>41</v>
      </c>
      <c r="C1796" s="5" t="str">
        <f>"刘玉乾"</f>
        <v>刘玉乾</v>
      </c>
      <c r="D1796" s="5" t="str">
        <f t="shared" si="73"/>
        <v>女</v>
      </c>
      <c r="E1796" s="5" t="s">
        <v>12</v>
      </c>
    </row>
    <row r="1797" customHeight="1" spans="1:5">
      <c r="A1797" s="5">
        <v>1795</v>
      </c>
      <c r="B1797" s="5" t="s">
        <v>41</v>
      </c>
      <c r="C1797" s="5" t="str">
        <f>"王岳敏"</f>
        <v>王岳敏</v>
      </c>
      <c r="D1797" s="5" t="str">
        <f t="shared" si="73"/>
        <v>女</v>
      </c>
      <c r="E1797" s="5" t="s">
        <v>12</v>
      </c>
    </row>
    <row r="1798" customHeight="1" spans="1:5">
      <c r="A1798" s="5">
        <v>1796</v>
      </c>
      <c r="B1798" s="5" t="s">
        <v>41</v>
      </c>
      <c r="C1798" s="5" t="str">
        <f>"邱小妹"</f>
        <v>邱小妹</v>
      </c>
      <c r="D1798" s="5" t="str">
        <f t="shared" si="73"/>
        <v>女</v>
      </c>
      <c r="E1798" s="5" t="s">
        <v>12</v>
      </c>
    </row>
    <row r="1799" customHeight="1" spans="1:5">
      <c r="A1799" s="5">
        <v>1797</v>
      </c>
      <c r="B1799" s="5" t="s">
        <v>41</v>
      </c>
      <c r="C1799" s="5" t="str">
        <f>"林道娇"</f>
        <v>林道娇</v>
      </c>
      <c r="D1799" s="5" t="str">
        <f t="shared" si="73"/>
        <v>女</v>
      </c>
      <c r="E1799" s="5" t="s">
        <v>12</v>
      </c>
    </row>
    <row r="1800" customHeight="1" spans="1:5">
      <c r="A1800" s="5">
        <v>1798</v>
      </c>
      <c r="B1800" s="5" t="s">
        <v>41</v>
      </c>
      <c r="C1800" s="5" t="str">
        <f>"王柏"</f>
        <v>王柏</v>
      </c>
      <c r="D1800" s="5" t="str">
        <f t="shared" si="73"/>
        <v>女</v>
      </c>
      <c r="E1800" s="5" t="s">
        <v>12</v>
      </c>
    </row>
    <row r="1801" customHeight="1" spans="1:5">
      <c r="A1801" s="5">
        <v>1799</v>
      </c>
      <c r="B1801" s="5" t="s">
        <v>41</v>
      </c>
      <c r="C1801" s="5" t="str">
        <f>"吴惠明"</f>
        <v>吴惠明</v>
      </c>
      <c r="D1801" s="5" t="str">
        <f t="shared" si="73"/>
        <v>女</v>
      </c>
      <c r="E1801" s="5" t="s">
        <v>12</v>
      </c>
    </row>
    <row r="1802" customHeight="1" spans="1:5">
      <c r="A1802" s="5">
        <v>1800</v>
      </c>
      <c r="B1802" s="5" t="s">
        <v>41</v>
      </c>
      <c r="C1802" s="5" t="str">
        <f>"吴海容"</f>
        <v>吴海容</v>
      </c>
      <c r="D1802" s="5" t="str">
        <f t="shared" si="73"/>
        <v>女</v>
      </c>
      <c r="E1802" s="5" t="s">
        <v>12</v>
      </c>
    </row>
    <row r="1803" customHeight="1" spans="1:5">
      <c r="A1803" s="5">
        <v>1801</v>
      </c>
      <c r="B1803" s="5" t="s">
        <v>41</v>
      </c>
      <c r="C1803" s="5" t="str">
        <f>"余珍娟"</f>
        <v>余珍娟</v>
      </c>
      <c r="D1803" s="5" t="str">
        <f t="shared" si="73"/>
        <v>女</v>
      </c>
      <c r="E1803" s="5" t="s">
        <v>12</v>
      </c>
    </row>
    <row r="1804" customHeight="1" spans="1:5">
      <c r="A1804" s="5">
        <v>1802</v>
      </c>
      <c r="B1804" s="5" t="s">
        <v>41</v>
      </c>
      <c r="C1804" s="5" t="str">
        <f>"文精娇"</f>
        <v>文精娇</v>
      </c>
      <c r="D1804" s="5" t="str">
        <f t="shared" si="73"/>
        <v>女</v>
      </c>
      <c r="E1804" s="5" t="s">
        <v>12</v>
      </c>
    </row>
    <row r="1805" customHeight="1" spans="1:5">
      <c r="A1805" s="5">
        <v>1803</v>
      </c>
      <c r="B1805" s="5" t="s">
        <v>41</v>
      </c>
      <c r="C1805" s="5" t="str">
        <f>"唐明怡"</f>
        <v>唐明怡</v>
      </c>
      <c r="D1805" s="5" t="str">
        <f t="shared" si="73"/>
        <v>女</v>
      </c>
      <c r="E1805" s="5" t="s">
        <v>12</v>
      </c>
    </row>
    <row r="1806" customHeight="1" spans="1:5">
      <c r="A1806" s="5">
        <v>1804</v>
      </c>
      <c r="B1806" s="5" t="s">
        <v>41</v>
      </c>
      <c r="C1806" s="5" t="str">
        <f>"王秋"</f>
        <v>王秋</v>
      </c>
      <c r="D1806" s="5" t="str">
        <f t="shared" si="73"/>
        <v>女</v>
      </c>
      <c r="E1806" s="5" t="s">
        <v>12</v>
      </c>
    </row>
    <row r="1807" customHeight="1" spans="1:5">
      <c r="A1807" s="5">
        <v>1805</v>
      </c>
      <c r="B1807" s="5" t="s">
        <v>41</v>
      </c>
      <c r="C1807" s="5" t="str">
        <f>"周芳"</f>
        <v>周芳</v>
      </c>
      <c r="D1807" s="5" t="str">
        <f t="shared" si="73"/>
        <v>女</v>
      </c>
      <c r="E1807" s="5" t="s">
        <v>12</v>
      </c>
    </row>
    <row r="1808" customHeight="1" spans="1:5">
      <c r="A1808" s="5">
        <v>1806</v>
      </c>
      <c r="B1808" s="5" t="s">
        <v>41</v>
      </c>
      <c r="C1808" s="5" t="str">
        <f>"张海英"</f>
        <v>张海英</v>
      </c>
      <c r="D1808" s="5" t="str">
        <f t="shared" si="73"/>
        <v>女</v>
      </c>
      <c r="E1808" s="5" t="s">
        <v>12</v>
      </c>
    </row>
    <row r="1809" customHeight="1" spans="1:5">
      <c r="A1809" s="5">
        <v>1807</v>
      </c>
      <c r="B1809" s="5" t="s">
        <v>41</v>
      </c>
      <c r="C1809" s="5" t="str">
        <f>"钟琼君"</f>
        <v>钟琼君</v>
      </c>
      <c r="D1809" s="5" t="str">
        <f t="shared" si="73"/>
        <v>女</v>
      </c>
      <c r="E1809" s="5" t="s">
        <v>12</v>
      </c>
    </row>
    <row r="1810" customHeight="1" spans="1:5">
      <c r="A1810" s="5">
        <v>1808</v>
      </c>
      <c r="B1810" s="5" t="s">
        <v>41</v>
      </c>
      <c r="C1810" s="5" t="str">
        <f>"李德萍"</f>
        <v>李德萍</v>
      </c>
      <c r="D1810" s="5" t="str">
        <f t="shared" si="73"/>
        <v>女</v>
      </c>
      <c r="E1810" s="5" t="s">
        <v>12</v>
      </c>
    </row>
    <row r="1811" customHeight="1" spans="1:5">
      <c r="A1811" s="5">
        <v>1809</v>
      </c>
      <c r="B1811" s="5" t="s">
        <v>41</v>
      </c>
      <c r="C1811" s="5" t="str">
        <f>"李秋妹"</f>
        <v>李秋妹</v>
      </c>
      <c r="D1811" s="5" t="str">
        <f t="shared" si="73"/>
        <v>女</v>
      </c>
      <c r="E1811" s="5" t="s">
        <v>12</v>
      </c>
    </row>
    <row r="1812" customHeight="1" spans="1:5">
      <c r="A1812" s="5">
        <v>1810</v>
      </c>
      <c r="B1812" s="5" t="s">
        <v>41</v>
      </c>
      <c r="C1812" s="5" t="str">
        <f>"殷盼"</f>
        <v>殷盼</v>
      </c>
      <c r="D1812" s="5" t="str">
        <f t="shared" si="73"/>
        <v>女</v>
      </c>
      <c r="E1812" s="5" t="s">
        <v>12</v>
      </c>
    </row>
    <row r="1813" customHeight="1" spans="1:5">
      <c r="A1813" s="5">
        <v>1811</v>
      </c>
      <c r="B1813" s="5" t="s">
        <v>41</v>
      </c>
      <c r="C1813" s="5" t="str">
        <f>"陈灵"</f>
        <v>陈灵</v>
      </c>
      <c r="D1813" s="5" t="str">
        <f t="shared" si="73"/>
        <v>女</v>
      </c>
      <c r="E1813" s="5" t="s">
        <v>12</v>
      </c>
    </row>
    <row r="1814" customHeight="1" spans="1:5">
      <c r="A1814" s="5">
        <v>1812</v>
      </c>
      <c r="B1814" s="5" t="s">
        <v>41</v>
      </c>
      <c r="C1814" s="5" t="str">
        <f>"张骁肖"</f>
        <v>张骁肖</v>
      </c>
      <c r="D1814" s="5" t="str">
        <f t="shared" si="73"/>
        <v>女</v>
      </c>
      <c r="E1814" s="5" t="s">
        <v>12</v>
      </c>
    </row>
    <row r="1815" customHeight="1" spans="1:5">
      <c r="A1815" s="5">
        <v>1813</v>
      </c>
      <c r="B1815" s="5" t="s">
        <v>41</v>
      </c>
      <c r="C1815" s="5" t="str">
        <f>"陈芳慧"</f>
        <v>陈芳慧</v>
      </c>
      <c r="D1815" s="5" t="str">
        <f t="shared" si="73"/>
        <v>女</v>
      </c>
      <c r="E1815" s="5" t="s">
        <v>12</v>
      </c>
    </row>
    <row r="1816" customHeight="1" spans="1:5">
      <c r="A1816" s="5">
        <v>1814</v>
      </c>
      <c r="B1816" s="5" t="s">
        <v>41</v>
      </c>
      <c r="C1816" s="5" t="str">
        <f>"苏芳"</f>
        <v>苏芳</v>
      </c>
      <c r="D1816" s="5" t="str">
        <f t="shared" si="73"/>
        <v>女</v>
      </c>
      <c r="E1816" s="5" t="s">
        <v>12</v>
      </c>
    </row>
    <row r="1817" customHeight="1" spans="1:5">
      <c r="A1817" s="5">
        <v>1815</v>
      </c>
      <c r="B1817" s="5" t="s">
        <v>41</v>
      </c>
      <c r="C1817" s="5" t="str">
        <f>"赵潇侣"</f>
        <v>赵潇侣</v>
      </c>
      <c r="D1817" s="5" t="str">
        <f t="shared" si="73"/>
        <v>女</v>
      </c>
      <c r="E1817" s="5" t="s">
        <v>12</v>
      </c>
    </row>
    <row r="1818" customHeight="1" spans="1:5">
      <c r="A1818" s="5">
        <v>1816</v>
      </c>
      <c r="B1818" s="5" t="s">
        <v>41</v>
      </c>
      <c r="C1818" s="5" t="str">
        <f>"陈韵"</f>
        <v>陈韵</v>
      </c>
      <c r="D1818" s="5" t="str">
        <f t="shared" si="73"/>
        <v>女</v>
      </c>
      <c r="E1818" s="5" t="s">
        <v>12</v>
      </c>
    </row>
    <row r="1819" customHeight="1" spans="1:5">
      <c r="A1819" s="5">
        <v>1817</v>
      </c>
      <c r="B1819" s="5" t="s">
        <v>41</v>
      </c>
      <c r="C1819" s="5" t="str">
        <f>"黄陈梅"</f>
        <v>黄陈梅</v>
      </c>
      <c r="D1819" s="5" t="str">
        <f t="shared" si="73"/>
        <v>女</v>
      </c>
      <c r="E1819" s="5" t="s">
        <v>12</v>
      </c>
    </row>
    <row r="1820" customHeight="1" spans="1:5">
      <c r="A1820" s="5">
        <v>1818</v>
      </c>
      <c r="B1820" s="5" t="s">
        <v>41</v>
      </c>
      <c r="C1820" s="5" t="str">
        <f>"陈国珠"</f>
        <v>陈国珠</v>
      </c>
      <c r="D1820" s="5" t="str">
        <f t="shared" si="73"/>
        <v>女</v>
      </c>
      <c r="E1820" s="5" t="s">
        <v>12</v>
      </c>
    </row>
    <row r="1821" customHeight="1" spans="1:5">
      <c r="A1821" s="5">
        <v>1819</v>
      </c>
      <c r="B1821" s="5" t="s">
        <v>41</v>
      </c>
      <c r="C1821" s="5" t="str">
        <f>"陈琪"</f>
        <v>陈琪</v>
      </c>
      <c r="D1821" s="5" t="str">
        <f t="shared" si="73"/>
        <v>女</v>
      </c>
      <c r="E1821" s="5" t="s">
        <v>12</v>
      </c>
    </row>
    <row r="1822" customHeight="1" spans="1:5">
      <c r="A1822" s="5">
        <v>1820</v>
      </c>
      <c r="B1822" s="5" t="s">
        <v>41</v>
      </c>
      <c r="C1822" s="5" t="str">
        <f>"林本平"</f>
        <v>林本平</v>
      </c>
      <c r="D1822" s="5" t="str">
        <f t="shared" si="73"/>
        <v>女</v>
      </c>
      <c r="E1822" s="5" t="s">
        <v>12</v>
      </c>
    </row>
    <row r="1823" customHeight="1" spans="1:5">
      <c r="A1823" s="5">
        <v>1821</v>
      </c>
      <c r="B1823" s="5" t="s">
        <v>41</v>
      </c>
      <c r="C1823" s="5" t="str">
        <f>"童青玲"</f>
        <v>童青玲</v>
      </c>
      <c r="D1823" s="5" t="str">
        <f t="shared" si="73"/>
        <v>女</v>
      </c>
      <c r="E1823" s="5" t="s">
        <v>12</v>
      </c>
    </row>
    <row r="1824" customHeight="1" spans="1:5">
      <c r="A1824" s="5">
        <v>1822</v>
      </c>
      <c r="B1824" s="5" t="s">
        <v>41</v>
      </c>
      <c r="C1824" s="5" t="str">
        <f>"杜丽文"</f>
        <v>杜丽文</v>
      </c>
      <c r="D1824" s="5" t="str">
        <f t="shared" si="73"/>
        <v>女</v>
      </c>
      <c r="E1824" s="5" t="s">
        <v>12</v>
      </c>
    </row>
    <row r="1825" customHeight="1" spans="1:5">
      <c r="A1825" s="5">
        <v>1823</v>
      </c>
      <c r="B1825" s="5" t="s">
        <v>41</v>
      </c>
      <c r="C1825" s="5" t="str">
        <f>"王小霞"</f>
        <v>王小霞</v>
      </c>
      <c r="D1825" s="5" t="str">
        <f t="shared" si="73"/>
        <v>女</v>
      </c>
      <c r="E1825" s="5" t="s">
        <v>12</v>
      </c>
    </row>
    <row r="1826" customHeight="1" spans="1:5">
      <c r="A1826" s="5">
        <v>1824</v>
      </c>
      <c r="B1826" s="5" t="s">
        <v>41</v>
      </c>
      <c r="C1826" s="5" t="str">
        <f>"高秀凰"</f>
        <v>高秀凰</v>
      </c>
      <c r="D1826" s="5" t="str">
        <f t="shared" si="73"/>
        <v>女</v>
      </c>
      <c r="E1826" s="5" t="s">
        <v>12</v>
      </c>
    </row>
    <row r="1827" customHeight="1" spans="1:5">
      <c r="A1827" s="5">
        <v>1825</v>
      </c>
      <c r="B1827" s="5" t="s">
        <v>41</v>
      </c>
      <c r="C1827" s="5" t="str">
        <f>"兰田靖"</f>
        <v>兰田靖</v>
      </c>
      <c r="D1827" s="5" t="str">
        <f t="shared" si="73"/>
        <v>女</v>
      </c>
      <c r="E1827" s="5" t="s">
        <v>12</v>
      </c>
    </row>
    <row r="1828" customHeight="1" spans="1:5">
      <c r="A1828" s="5">
        <v>1826</v>
      </c>
      <c r="B1828" s="5" t="s">
        <v>41</v>
      </c>
      <c r="C1828" s="5" t="str">
        <f>"李娜"</f>
        <v>李娜</v>
      </c>
      <c r="D1828" s="5" t="str">
        <f t="shared" si="73"/>
        <v>女</v>
      </c>
      <c r="E1828" s="5" t="s">
        <v>12</v>
      </c>
    </row>
    <row r="1829" customHeight="1" spans="1:5">
      <c r="A1829" s="5">
        <v>1827</v>
      </c>
      <c r="B1829" s="5" t="s">
        <v>41</v>
      </c>
      <c r="C1829" s="5" t="str">
        <f>"唐吉梅"</f>
        <v>唐吉梅</v>
      </c>
      <c r="D1829" s="5" t="str">
        <f t="shared" ref="D1829:D1851" si="74">"女"</f>
        <v>女</v>
      </c>
      <c r="E1829" s="5" t="s">
        <v>12</v>
      </c>
    </row>
    <row r="1830" customHeight="1" spans="1:5">
      <c r="A1830" s="5">
        <v>1828</v>
      </c>
      <c r="B1830" s="5" t="s">
        <v>41</v>
      </c>
      <c r="C1830" s="5" t="str">
        <f>"林羚"</f>
        <v>林羚</v>
      </c>
      <c r="D1830" s="5" t="str">
        <f t="shared" si="74"/>
        <v>女</v>
      </c>
      <c r="E1830" s="5" t="s">
        <v>12</v>
      </c>
    </row>
    <row r="1831" customHeight="1" spans="1:5">
      <c r="A1831" s="5">
        <v>1829</v>
      </c>
      <c r="B1831" s="5" t="s">
        <v>41</v>
      </c>
      <c r="C1831" s="5" t="str">
        <f>"赖彦羽"</f>
        <v>赖彦羽</v>
      </c>
      <c r="D1831" s="5" t="str">
        <f t="shared" si="74"/>
        <v>女</v>
      </c>
      <c r="E1831" s="5" t="s">
        <v>12</v>
      </c>
    </row>
    <row r="1832" customHeight="1" spans="1:5">
      <c r="A1832" s="5">
        <v>1830</v>
      </c>
      <c r="B1832" s="5" t="s">
        <v>41</v>
      </c>
      <c r="C1832" s="5" t="str">
        <f>"陈曼虹"</f>
        <v>陈曼虹</v>
      </c>
      <c r="D1832" s="5" t="str">
        <f t="shared" si="74"/>
        <v>女</v>
      </c>
      <c r="E1832" s="5" t="s">
        <v>12</v>
      </c>
    </row>
    <row r="1833" customHeight="1" spans="1:5">
      <c r="A1833" s="5">
        <v>1831</v>
      </c>
      <c r="B1833" s="5" t="s">
        <v>41</v>
      </c>
      <c r="C1833" s="5" t="str">
        <f>"欧绪珍"</f>
        <v>欧绪珍</v>
      </c>
      <c r="D1833" s="5" t="str">
        <f t="shared" si="74"/>
        <v>女</v>
      </c>
      <c r="E1833" s="5" t="s">
        <v>12</v>
      </c>
    </row>
    <row r="1834" customHeight="1" spans="1:5">
      <c r="A1834" s="5">
        <v>1832</v>
      </c>
      <c r="B1834" s="5" t="s">
        <v>41</v>
      </c>
      <c r="C1834" s="5" t="str">
        <f>"孙丽艳"</f>
        <v>孙丽艳</v>
      </c>
      <c r="D1834" s="5" t="str">
        <f t="shared" si="74"/>
        <v>女</v>
      </c>
      <c r="E1834" s="5" t="s">
        <v>12</v>
      </c>
    </row>
    <row r="1835" customHeight="1" spans="1:5">
      <c r="A1835" s="5">
        <v>1833</v>
      </c>
      <c r="B1835" s="5" t="s">
        <v>41</v>
      </c>
      <c r="C1835" s="5" t="str">
        <f>"张小晶"</f>
        <v>张小晶</v>
      </c>
      <c r="D1835" s="5" t="str">
        <f t="shared" si="74"/>
        <v>女</v>
      </c>
      <c r="E1835" s="5" t="s">
        <v>12</v>
      </c>
    </row>
    <row r="1836" customHeight="1" spans="1:5">
      <c r="A1836" s="5">
        <v>1834</v>
      </c>
      <c r="B1836" s="5" t="s">
        <v>41</v>
      </c>
      <c r="C1836" s="5" t="str">
        <f>"李倩"</f>
        <v>李倩</v>
      </c>
      <c r="D1836" s="5" t="str">
        <f t="shared" si="74"/>
        <v>女</v>
      </c>
      <c r="E1836" s="5" t="s">
        <v>12</v>
      </c>
    </row>
    <row r="1837" customHeight="1" spans="1:5">
      <c r="A1837" s="5">
        <v>1835</v>
      </c>
      <c r="B1837" s="5" t="s">
        <v>41</v>
      </c>
      <c r="C1837" s="5" t="str">
        <f>"王燕清"</f>
        <v>王燕清</v>
      </c>
      <c r="D1837" s="5" t="str">
        <f t="shared" si="74"/>
        <v>女</v>
      </c>
      <c r="E1837" s="5" t="s">
        <v>12</v>
      </c>
    </row>
    <row r="1838" customHeight="1" spans="1:5">
      <c r="A1838" s="5">
        <v>1836</v>
      </c>
      <c r="B1838" s="5" t="s">
        <v>41</v>
      </c>
      <c r="C1838" s="5" t="str">
        <f>"吴泳莉"</f>
        <v>吴泳莉</v>
      </c>
      <c r="D1838" s="5" t="str">
        <f t="shared" si="74"/>
        <v>女</v>
      </c>
      <c r="E1838" s="5" t="s">
        <v>12</v>
      </c>
    </row>
    <row r="1839" customHeight="1" spans="1:5">
      <c r="A1839" s="5">
        <v>1837</v>
      </c>
      <c r="B1839" s="5" t="s">
        <v>41</v>
      </c>
      <c r="C1839" s="5" t="str">
        <f>"温思茹"</f>
        <v>温思茹</v>
      </c>
      <c r="D1839" s="5" t="str">
        <f t="shared" si="74"/>
        <v>女</v>
      </c>
      <c r="E1839" s="5" t="s">
        <v>12</v>
      </c>
    </row>
    <row r="1840" customHeight="1" spans="1:5">
      <c r="A1840" s="5">
        <v>1838</v>
      </c>
      <c r="B1840" s="5" t="s">
        <v>41</v>
      </c>
      <c r="C1840" s="5" t="str">
        <f>"洪海花"</f>
        <v>洪海花</v>
      </c>
      <c r="D1840" s="5" t="str">
        <f t="shared" si="74"/>
        <v>女</v>
      </c>
      <c r="E1840" s="5" t="s">
        <v>12</v>
      </c>
    </row>
    <row r="1841" customHeight="1" spans="1:5">
      <c r="A1841" s="5">
        <v>1839</v>
      </c>
      <c r="B1841" s="5" t="s">
        <v>41</v>
      </c>
      <c r="C1841" s="5" t="str">
        <f>"胡月曼"</f>
        <v>胡月曼</v>
      </c>
      <c r="D1841" s="5" t="str">
        <f t="shared" si="74"/>
        <v>女</v>
      </c>
      <c r="E1841" s="5" t="s">
        <v>12</v>
      </c>
    </row>
    <row r="1842" customHeight="1" spans="1:5">
      <c r="A1842" s="5">
        <v>1840</v>
      </c>
      <c r="B1842" s="5" t="s">
        <v>41</v>
      </c>
      <c r="C1842" s="5" t="str">
        <f>"王雪"</f>
        <v>王雪</v>
      </c>
      <c r="D1842" s="5" t="str">
        <f t="shared" si="74"/>
        <v>女</v>
      </c>
      <c r="E1842" s="5" t="s">
        <v>12</v>
      </c>
    </row>
    <row r="1843" customHeight="1" spans="1:5">
      <c r="A1843" s="5">
        <v>1841</v>
      </c>
      <c r="B1843" s="5" t="s">
        <v>41</v>
      </c>
      <c r="C1843" s="5" t="str">
        <f>"冼心雅"</f>
        <v>冼心雅</v>
      </c>
      <c r="D1843" s="5" t="str">
        <f t="shared" si="74"/>
        <v>女</v>
      </c>
      <c r="E1843" s="5" t="s">
        <v>12</v>
      </c>
    </row>
    <row r="1844" customHeight="1" spans="1:5">
      <c r="A1844" s="5">
        <v>1842</v>
      </c>
      <c r="B1844" s="5" t="s">
        <v>41</v>
      </c>
      <c r="C1844" s="5" t="str">
        <f>"吴可姣"</f>
        <v>吴可姣</v>
      </c>
      <c r="D1844" s="5" t="str">
        <f t="shared" si="74"/>
        <v>女</v>
      </c>
      <c r="E1844" s="5" t="s">
        <v>12</v>
      </c>
    </row>
    <row r="1845" customHeight="1" spans="1:5">
      <c r="A1845" s="5">
        <v>1843</v>
      </c>
      <c r="B1845" s="5" t="s">
        <v>41</v>
      </c>
      <c r="C1845" s="5" t="str">
        <f>"苏静"</f>
        <v>苏静</v>
      </c>
      <c r="D1845" s="5" t="str">
        <f t="shared" si="74"/>
        <v>女</v>
      </c>
      <c r="E1845" s="5" t="s">
        <v>12</v>
      </c>
    </row>
    <row r="1846" customHeight="1" spans="1:5">
      <c r="A1846" s="5">
        <v>1844</v>
      </c>
      <c r="B1846" s="5" t="s">
        <v>41</v>
      </c>
      <c r="C1846" s="5" t="str">
        <f>"文高莹"</f>
        <v>文高莹</v>
      </c>
      <c r="D1846" s="5" t="str">
        <f t="shared" si="74"/>
        <v>女</v>
      </c>
      <c r="E1846" s="5" t="s">
        <v>12</v>
      </c>
    </row>
    <row r="1847" customHeight="1" spans="1:5">
      <c r="A1847" s="5">
        <v>1845</v>
      </c>
      <c r="B1847" s="5" t="s">
        <v>41</v>
      </c>
      <c r="C1847" s="5" t="str">
        <f>"唐雨"</f>
        <v>唐雨</v>
      </c>
      <c r="D1847" s="5" t="str">
        <f t="shared" si="74"/>
        <v>女</v>
      </c>
      <c r="E1847" s="5" t="s">
        <v>12</v>
      </c>
    </row>
    <row r="1848" customHeight="1" spans="1:5">
      <c r="A1848" s="5">
        <v>1846</v>
      </c>
      <c r="B1848" s="5" t="s">
        <v>41</v>
      </c>
      <c r="C1848" s="5" t="str">
        <f>"潘雅莉"</f>
        <v>潘雅莉</v>
      </c>
      <c r="D1848" s="5" t="str">
        <f t="shared" si="74"/>
        <v>女</v>
      </c>
      <c r="E1848" s="5" t="s">
        <v>12</v>
      </c>
    </row>
    <row r="1849" customHeight="1" spans="1:5">
      <c r="A1849" s="5">
        <v>1847</v>
      </c>
      <c r="B1849" s="5" t="s">
        <v>41</v>
      </c>
      <c r="C1849" s="5" t="str">
        <f>"郑春南"</f>
        <v>郑春南</v>
      </c>
      <c r="D1849" s="5" t="str">
        <f t="shared" si="74"/>
        <v>女</v>
      </c>
      <c r="E1849" s="5" t="s">
        <v>12</v>
      </c>
    </row>
    <row r="1850" customHeight="1" spans="1:5">
      <c r="A1850" s="5">
        <v>1848</v>
      </c>
      <c r="B1850" s="5" t="s">
        <v>41</v>
      </c>
      <c r="C1850" s="5" t="str">
        <f>"张玉柳"</f>
        <v>张玉柳</v>
      </c>
      <c r="D1850" s="5" t="str">
        <f t="shared" si="74"/>
        <v>女</v>
      </c>
      <c r="E1850" s="5" t="s">
        <v>12</v>
      </c>
    </row>
    <row r="1851" customHeight="1" spans="1:5">
      <c r="A1851" s="5">
        <v>1849</v>
      </c>
      <c r="B1851" s="5" t="s">
        <v>41</v>
      </c>
      <c r="C1851" s="5" t="str">
        <f>"陈玉洁"</f>
        <v>陈玉洁</v>
      </c>
      <c r="D1851" s="5" t="str">
        <f t="shared" si="74"/>
        <v>女</v>
      </c>
      <c r="E1851" s="5" t="s">
        <v>12</v>
      </c>
    </row>
    <row r="1852" customHeight="1" spans="1:5">
      <c r="A1852" s="5">
        <v>1850</v>
      </c>
      <c r="B1852" s="5" t="s">
        <v>41</v>
      </c>
      <c r="C1852" s="5" t="str">
        <f>"吴坤颖"</f>
        <v>吴坤颖</v>
      </c>
      <c r="D1852" s="5" t="str">
        <f>"男"</f>
        <v>男</v>
      </c>
      <c r="E1852" s="5" t="s">
        <v>12</v>
      </c>
    </row>
    <row r="1853" customHeight="1" spans="1:5">
      <c r="A1853" s="5">
        <v>1851</v>
      </c>
      <c r="B1853" s="5" t="s">
        <v>41</v>
      </c>
      <c r="C1853" s="5" t="str">
        <f>"何欣欣"</f>
        <v>何欣欣</v>
      </c>
      <c r="D1853" s="5" t="str">
        <f t="shared" ref="D1853:D1862" si="75">"女"</f>
        <v>女</v>
      </c>
      <c r="E1853" s="5" t="s">
        <v>12</v>
      </c>
    </row>
    <row r="1854" customHeight="1" spans="1:5">
      <c r="A1854" s="5">
        <v>1852</v>
      </c>
      <c r="B1854" s="5" t="s">
        <v>41</v>
      </c>
      <c r="C1854" s="5" t="str">
        <f>"周银宇"</f>
        <v>周银宇</v>
      </c>
      <c r="D1854" s="5" t="str">
        <f t="shared" si="75"/>
        <v>女</v>
      </c>
      <c r="E1854" s="5" t="s">
        <v>12</v>
      </c>
    </row>
    <row r="1855" customHeight="1" spans="1:5">
      <c r="A1855" s="5">
        <v>1853</v>
      </c>
      <c r="B1855" s="5" t="s">
        <v>41</v>
      </c>
      <c r="C1855" s="5" t="str">
        <f>"陈菊妃"</f>
        <v>陈菊妃</v>
      </c>
      <c r="D1855" s="5" t="str">
        <f t="shared" si="75"/>
        <v>女</v>
      </c>
      <c r="E1855" s="5" t="s">
        <v>12</v>
      </c>
    </row>
    <row r="1856" customHeight="1" spans="1:5">
      <c r="A1856" s="5">
        <v>1854</v>
      </c>
      <c r="B1856" s="5" t="s">
        <v>41</v>
      </c>
      <c r="C1856" s="5" t="str">
        <f>"李祥梦"</f>
        <v>李祥梦</v>
      </c>
      <c r="D1856" s="5" t="str">
        <f t="shared" si="75"/>
        <v>女</v>
      </c>
      <c r="E1856" s="5" t="s">
        <v>12</v>
      </c>
    </row>
    <row r="1857" customHeight="1" spans="1:5">
      <c r="A1857" s="5">
        <v>1855</v>
      </c>
      <c r="B1857" s="5" t="s">
        <v>41</v>
      </c>
      <c r="C1857" s="5" t="str">
        <f>"魏丽萍"</f>
        <v>魏丽萍</v>
      </c>
      <c r="D1857" s="5" t="str">
        <f t="shared" si="75"/>
        <v>女</v>
      </c>
      <c r="E1857" s="5" t="s">
        <v>12</v>
      </c>
    </row>
    <row r="1858" customHeight="1" spans="1:5">
      <c r="A1858" s="5">
        <v>1856</v>
      </c>
      <c r="B1858" s="5" t="s">
        <v>41</v>
      </c>
      <c r="C1858" s="5" t="str">
        <f>"符桃蜜"</f>
        <v>符桃蜜</v>
      </c>
      <c r="D1858" s="5" t="str">
        <f t="shared" si="75"/>
        <v>女</v>
      </c>
      <c r="E1858" s="5" t="s">
        <v>12</v>
      </c>
    </row>
    <row r="1859" customHeight="1" spans="1:5">
      <c r="A1859" s="5">
        <v>1857</v>
      </c>
      <c r="B1859" s="5" t="s">
        <v>41</v>
      </c>
      <c r="C1859" s="5" t="str">
        <f>"钟琪"</f>
        <v>钟琪</v>
      </c>
      <c r="D1859" s="5" t="str">
        <f t="shared" si="75"/>
        <v>女</v>
      </c>
      <c r="E1859" s="5" t="s">
        <v>12</v>
      </c>
    </row>
    <row r="1860" customHeight="1" spans="1:5">
      <c r="A1860" s="5">
        <v>1858</v>
      </c>
      <c r="B1860" s="5" t="s">
        <v>41</v>
      </c>
      <c r="C1860" s="5" t="str">
        <f>"洪秀婷"</f>
        <v>洪秀婷</v>
      </c>
      <c r="D1860" s="5" t="str">
        <f t="shared" si="75"/>
        <v>女</v>
      </c>
      <c r="E1860" s="5" t="s">
        <v>12</v>
      </c>
    </row>
    <row r="1861" customHeight="1" spans="1:5">
      <c r="A1861" s="5">
        <v>1859</v>
      </c>
      <c r="B1861" s="5" t="s">
        <v>41</v>
      </c>
      <c r="C1861" s="5" t="str">
        <f>"王川淇"</f>
        <v>王川淇</v>
      </c>
      <c r="D1861" s="5" t="str">
        <f t="shared" si="75"/>
        <v>女</v>
      </c>
      <c r="E1861" s="5" t="s">
        <v>12</v>
      </c>
    </row>
    <row r="1862" customHeight="1" spans="1:5">
      <c r="A1862" s="5">
        <v>1860</v>
      </c>
      <c r="B1862" s="5" t="s">
        <v>41</v>
      </c>
      <c r="C1862" s="5" t="str">
        <f>"沈秀银"</f>
        <v>沈秀银</v>
      </c>
      <c r="D1862" s="5" t="str">
        <f t="shared" si="75"/>
        <v>女</v>
      </c>
      <c r="E1862" s="5" t="s">
        <v>12</v>
      </c>
    </row>
    <row r="1863" customHeight="1" spans="1:5">
      <c r="A1863" s="5">
        <v>1861</v>
      </c>
      <c r="B1863" s="5" t="s">
        <v>41</v>
      </c>
      <c r="C1863" s="5" t="str">
        <f>"曾祥理"</f>
        <v>曾祥理</v>
      </c>
      <c r="D1863" s="5" t="str">
        <f>"男"</f>
        <v>男</v>
      </c>
      <c r="E1863" s="5" t="s">
        <v>12</v>
      </c>
    </row>
    <row r="1864" customHeight="1" spans="1:5">
      <c r="A1864" s="5">
        <v>1862</v>
      </c>
      <c r="B1864" s="5" t="s">
        <v>41</v>
      </c>
      <c r="C1864" s="5" t="str">
        <f>"赵菊瑞"</f>
        <v>赵菊瑞</v>
      </c>
      <c r="D1864" s="5" t="str">
        <f t="shared" ref="D1864:D1876" si="76">"女"</f>
        <v>女</v>
      </c>
      <c r="E1864" s="5" t="s">
        <v>12</v>
      </c>
    </row>
    <row r="1865" customHeight="1" spans="1:5">
      <c r="A1865" s="5">
        <v>1863</v>
      </c>
      <c r="B1865" s="5" t="s">
        <v>41</v>
      </c>
      <c r="C1865" s="5" t="str">
        <f>"符彩瑜"</f>
        <v>符彩瑜</v>
      </c>
      <c r="D1865" s="5" t="str">
        <f t="shared" si="76"/>
        <v>女</v>
      </c>
      <c r="E1865" s="5" t="s">
        <v>12</v>
      </c>
    </row>
    <row r="1866" customHeight="1" spans="1:5">
      <c r="A1866" s="5">
        <v>1864</v>
      </c>
      <c r="B1866" s="5" t="s">
        <v>41</v>
      </c>
      <c r="C1866" s="5" t="str">
        <f>"王冬玲"</f>
        <v>王冬玲</v>
      </c>
      <c r="D1866" s="5" t="str">
        <f t="shared" si="76"/>
        <v>女</v>
      </c>
      <c r="E1866" s="5" t="s">
        <v>12</v>
      </c>
    </row>
    <row r="1867" customHeight="1" spans="1:5">
      <c r="A1867" s="5">
        <v>1865</v>
      </c>
      <c r="B1867" s="5" t="s">
        <v>41</v>
      </c>
      <c r="C1867" s="5" t="str">
        <f>"陈小娜"</f>
        <v>陈小娜</v>
      </c>
      <c r="D1867" s="5" t="str">
        <f t="shared" si="76"/>
        <v>女</v>
      </c>
      <c r="E1867" s="5" t="s">
        <v>12</v>
      </c>
    </row>
    <row r="1868" customHeight="1" spans="1:5">
      <c r="A1868" s="5">
        <v>1866</v>
      </c>
      <c r="B1868" s="5" t="s">
        <v>41</v>
      </c>
      <c r="C1868" s="5" t="str">
        <f>"李美婷"</f>
        <v>李美婷</v>
      </c>
      <c r="D1868" s="5" t="str">
        <f t="shared" si="76"/>
        <v>女</v>
      </c>
      <c r="E1868" s="5" t="s">
        <v>12</v>
      </c>
    </row>
    <row r="1869" customHeight="1" spans="1:5">
      <c r="A1869" s="5">
        <v>1867</v>
      </c>
      <c r="B1869" s="5" t="s">
        <v>41</v>
      </c>
      <c r="C1869" s="5" t="str">
        <f>"赵子欣"</f>
        <v>赵子欣</v>
      </c>
      <c r="D1869" s="5" t="str">
        <f t="shared" si="76"/>
        <v>女</v>
      </c>
      <c r="E1869" s="5" t="s">
        <v>12</v>
      </c>
    </row>
    <row r="1870" customHeight="1" spans="1:5">
      <c r="A1870" s="5">
        <v>1868</v>
      </c>
      <c r="B1870" s="5" t="s">
        <v>41</v>
      </c>
      <c r="C1870" s="5" t="str">
        <f>"许玉婷"</f>
        <v>许玉婷</v>
      </c>
      <c r="D1870" s="5" t="str">
        <f t="shared" si="76"/>
        <v>女</v>
      </c>
      <c r="E1870" s="5" t="s">
        <v>12</v>
      </c>
    </row>
    <row r="1871" customHeight="1" spans="1:5">
      <c r="A1871" s="5">
        <v>1869</v>
      </c>
      <c r="B1871" s="5" t="s">
        <v>41</v>
      </c>
      <c r="C1871" s="5" t="str">
        <f>"王和欣"</f>
        <v>王和欣</v>
      </c>
      <c r="D1871" s="5" t="str">
        <f t="shared" si="76"/>
        <v>女</v>
      </c>
      <c r="E1871" s="5" t="s">
        <v>12</v>
      </c>
    </row>
    <row r="1872" customHeight="1" spans="1:5">
      <c r="A1872" s="5">
        <v>1870</v>
      </c>
      <c r="B1872" s="5" t="s">
        <v>41</v>
      </c>
      <c r="C1872" s="5" t="str">
        <f>"王玫"</f>
        <v>王玫</v>
      </c>
      <c r="D1872" s="5" t="str">
        <f t="shared" si="76"/>
        <v>女</v>
      </c>
      <c r="E1872" s="5" t="s">
        <v>12</v>
      </c>
    </row>
    <row r="1873" customHeight="1" spans="1:5">
      <c r="A1873" s="5">
        <v>1871</v>
      </c>
      <c r="B1873" s="5" t="s">
        <v>41</v>
      </c>
      <c r="C1873" s="5" t="str">
        <f>"邢云淋"</f>
        <v>邢云淋</v>
      </c>
      <c r="D1873" s="5" t="str">
        <f t="shared" si="76"/>
        <v>女</v>
      </c>
      <c r="E1873" s="5" t="s">
        <v>12</v>
      </c>
    </row>
    <row r="1874" customHeight="1" spans="1:5">
      <c r="A1874" s="5">
        <v>1872</v>
      </c>
      <c r="B1874" s="5" t="s">
        <v>42</v>
      </c>
      <c r="C1874" s="5" t="str">
        <f>"陈琼静"</f>
        <v>陈琼静</v>
      </c>
      <c r="D1874" s="5" t="str">
        <f t="shared" si="76"/>
        <v>女</v>
      </c>
      <c r="E1874" s="5" t="s">
        <v>12</v>
      </c>
    </row>
    <row r="1875" customHeight="1" spans="1:5">
      <c r="A1875" s="5">
        <v>1873</v>
      </c>
      <c r="B1875" s="5" t="s">
        <v>42</v>
      </c>
      <c r="C1875" s="5" t="str">
        <f>"余明珠"</f>
        <v>余明珠</v>
      </c>
      <c r="D1875" s="5" t="str">
        <f t="shared" si="76"/>
        <v>女</v>
      </c>
      <c r="E1875" s="5" t="s">
        <v>12</v>
      </c>
    </row>
    <row r="1876" customHeight="1" spans="1:5">
      <c r="A1876" s="5">
        <v>1874</v>
      </c>
      <c r="B1876" s="5" t="s">
        <v>42</v>
      </c>
      <c r="C1876" s="5" t="str">
        <f>"陈新新"</f>
        <v>陈新新</v>
      </c>
      <c r="D1876" s="5" t="str">
        <f t="shared" si="76"/>
        <v>女</v>
      </c>
      <c r="E1876" s="5" t="s">
        <v>12</v>
      </c>
    </row>
    <row r="1877" customHeight="1" spans="1:5">
      <c r="A1877" s="5">
        <v>1875</v>
      </c>
      <c r="B1877" s="5" t="s">
        <v>42</v>
      </c>
      <c r="C1877" s="5" t="str">
        <f>"钟运权"</f>
        <v>钟运权</v>
      </c>
      <c r="D1877" s="5" t="str">
        <f>"男"</f>
        <v>男</v>
      </c>
      <c r="E1877" s="5" t="s">
        <v>12</v>
      </c>
    </row>
    <row r="1878" customHeight="1" spans="1:5">
      <c r="A1878" s="5">
        <v>1876</v>
      </c>
      <c r="B1878" s="5" t="s">
        <v>42</v>
      </c>
      <c r="C1878" s="5" t="str">
        <f>"朱鹏妃"</f>
        <v>朱鹏妃</v>
      </c>
      <c r="D1878" s="5" t="str">
        <f t="shared" ref="D1878:D1941" si="77">"女"</f>
        <v>女</v>
      </c>
      <c r="E1878" s="5" t="s">
        <v>12</v>
      </c>
    </row>
    <row r="1879" customHeight="1" spans="1:5">
      <c r="A1879" s="5">
        <v>1877</v>
      </c>
      <c r="B1879" s="5" t="s">
        <v>42</v>
      </c>
      <c r="C1879" s="5" t="str">
        <f>"陈丽娇"</f>
        <v>陈丽娇</v>
      </c>
      <c r="D1879" s="5" t="str">
        <f t="shared" si="77"/>
        <v>女</v>
      </c>
      <c r="E1879" s="5" t="s">
        <v>12</v>
      </c>
    </row>
    <row r="1880" customHeight="1" spans="1:5">
      <c r="A1880" s="5">
        <v>1878</v>
      </c>
      <c r="B1880" s="5" t="s">
        <v>42</v>
      </c>
      <c r="C1880" s="5" t="str">
        <f>"林玉如"</f>
        <v>林玉如</v>
      </c>
      <c r="D1880" s="5" t="str">
        <f t="shared" si="77"/>
        <v>女</v>
      </c>
      <c r="E1880" s="5" t="s">
        <v>12</v>
      </c>
    </row>
    <row r="1881" customHeight="1" spans="1:5">
      <c r="A1881" s="5">
        <v>1879</v>
      </c>
      <c r="B1881" s="5" t="s">
        <v>42</v>
      </c>
      <c r="C1881" s="5" t="str">
        <f>"黎美青"</f>
        <v>黎美青</v>
      </c>
      <c r="D1881" s="5" t="str">
        <f t="shared" si="77"/>
        <v>女</v>
      </c>
      <c r="E1881" s="5" t="s">
        <v>12</v>
      </c>
    </row>
    <row r="1882" customHeight="1" spans="1:5">
      <c r="A1882" s="5">
        <v>1880</v>
      </c>
      <c r="B1882" s="5" t="s">
        <v>42</v>
      </c>
      <c r="C1882" s="5" t="str">
        <f>"张二花"</f>
        <v>张二花</v>
      </c>
      <c r="D1882" s="5" t="str">
        <f t="shared" si="77"/>
        <v>女</v>
      </c>
      <c r="E1882" s="5" t="s">
        <v>12</v>
      </c>
    </row>
    <row r="1883" customHeight="1" spans="1:5">
      <c r="A1883" s="5">
        <v>1881</v>
      </c>
      <c r="B1883" s="5" t="s">
        <v>42</v>
      </c>
      <c r="C1883" s="5" t="str">
        <f>"杨桂佳"</f>
        <v>杨桂佳</v>
      </c>
      <c r="D1883" s="5" t="str">
        <f t="shared" si="77"/>
        <v>女</v>
      </c>
      <c r="E1883" s="5" t="s">
        <v>12</v>
      </c>
    </row>
    <row r="1884" customHeight="1" spans="1:5">
      <c r="A1884" s="5">
        <v>1882</v>
      </c>
      <c r="B1884" s="5" t="s">
        <v>42</v>
      </c>
      <c r="C1884" s="5" t="str">
        <f>"邢水汝"</f>
        <v>邢水汝</v>
      </c>
      <c r="D1884" s="5" t="str">
        <f t="shared" si="77"/>
        <v>女</v>
      </c>
      <c r="E1884" s="5" t="s">
        <v>12</v>
      </c>
    </row>
    <row r="1885" customHeight="1" spans="1:5">
      <c r="A1885" s="5">
        <v>1883</v>
      </c>
      <c r="B1885" s="5" t="s">
        <v>42</v>
      </c>
      <c r="C1885" s="5" t="str">
        <f>"张惠琳"</f>
        <v>张惠琳</v>
      </c>
      <c r="D1885" s="5" t="str">
        <f t="shared" si="77"/>
        <v>女</v>
      </c>
      <c r="E1885" s="5" t="s">
        <v>12</v>
      </c>
    </row>
    <row r="1886" customHeight="1" spans="1:5">
      <c r="A1886" s="5">
        <v>1884</v>
      </c>
      <c r="B1886" s="5" t="s">
        <v>42</v>
      </c>
      <c r="C1886" s="5" t="str">
        <f>"陈清雅"</f>
        <v>陈清雅</v>
      </c>
      <c r="D1886" s="5" t="str">
        <f t="shared" si="77"/>
        <v>女</v>
      </c>
      <c r="E1886" s="5" t="s">
        <v>12</v>
      </c>
    </row>
    <row r="1887" customHeight="1" spans="1:5">
      <c r="A1887" s="5">
        <v>1885</v>
      </c>
      <c r="B1887" s="5" t="s">
        <v>42</v>
      </c>
      <c r="C1887" s="5" t="str">
        <f>"陈秋菊"</f>
        <v>陈秋菊</v>
      </c>
      <c r="D1887" s="5" t="str">
        <f t="shared" si="77"/>
        <v>女</v>
      </c>
      <c r="E1887" s="5" t="s">
        <v>12</v>
      </c>
    </row>
    <row r="1888" customHeight="1" spans="1:5">
      <c r="A1888" s="5">
        <v>1886</v>
      </c>
      <c r="B1888" s="5" t="s">
        <v>42</v>
      </c>
      <c r="C1888" s="5" t="str">
        <f>"田卫平"</f>
        <v>田卫平</v>
      </c>
      <c r="D1888" s="5" t="str">
        <f t="shared" si="77"/>
        <v>女</v>
      </c>
      <c r="E1888" s="5" t="s">
        <v>12</v>
      </c>
    </row>
    <row r="1889" customHeight="1" spans="1:5">
      <c r="A1889" s="5">
        <v>1887</v>
      </c>
      <c r="B1889" s="5" t="s">
        <v>42</v>
      </c>
      <c r="C1889" s="5" t="str">
        <f>"邢少花"</f>
        <v>邢少花</v>
      </c>
      <c r="D1889" s="5" t="str">
        <f t="shared" si="77"/>
        <v>女</v>
      </c>
      <c r="E1889" s="5" t="s">
        <v>12</v>
      </c>
    </row>
    <row r="1890" customHeight="1" spans="1:5">
      <c r="A1890" s="5">
        <v>1888</v>
      </c>
      <c r="B1890" s="5" t="s">
        <v>42</v>
      </c>
      <c r="C1890" s="5" t="str">
        <f>"邢维姣"</f>
        <v>邢维姣</v>
      </c>
      <c r="D1890" s="5" t="str">
        <f t="shared" si="77"/>
        <v>女</v>
      </c>
      <c r="E1890" s="5" t="s">
        <v>12</v>
      </c>
    </row>
    <row r="1891" customHeight="1" spans="1:5">
      <c r="A1891" s="5">
        <v>1889</v>
      </c>
      <c r="B1891" s="5" t="s">
        <v>42</v>
      </c>
      <c r="C1891" s="5" t="str">
        <f>"黎菊女"</f>
        <v>黎菊女</v>
      </c>
      <c r="D1891" s="5" t="str">
        <f t="shared" si="77"/>
        <v>女</v>
      </c>
      <c r="E1891" s="5" t="s">
        <v>12</v>
      </c>
    </row>
    <row r="1892" customHeight="1" spans="1:5">
      <c r="A1892" s="5">
        <v>1890</v>
      </c>
      <c r="B1892" s="5" t="s">
        <v>42</v>
      </c>
      <c r="C1892" s="5" t="str">
        <f>"赵桐"</f>
        <v>赵桐</v>
      </c>
      <c r="D1892" s="5" t="str">
        <f t="shared" si="77"/>
        <v>女</v>
      </c>
      <c r="E1892" s="5" t="s">
        <v>12</v>
      </c>
    </row>
    <row r="1893" customHeight="1" spans="1:5">
      <c r="A1893" s="5">
        <v>1891</v>
      </c>
      <c r="B1893" s="5" t="s">
        <v>42</v>
      </c>
      <c r="C1893" s="5" t="str">
        <f>"符微"</f>
        <v>符微</v>
      </c>
      <c r="D1893" s="5" t="str">
        <f t="shared" si="77"/>
        <v>女</v>
      </c>
      <c r="E1893" s="5" t="s">
        <v>12</v>
      </c>
    </row>
    <row r="1894" customHeight="1" spans="1:5">
      <c r="A1894" s="5">
        <v>1892</v>
      </c>
      <c r="B1894" s="5" t="s">
        <v>42</v>
      </c>
      <c r="C1894" s="5" t="str">
        <f>"文鲜萍"</f>
        <v>文鲜萍</v>
      </c>
      <c r="D1894" s="5" t="str">
        <f t="shared" si="77"/>
        <v>女</v>
      </c>
      <c r="E1894" s="5" t="s">
        <v>12</v>
      </c>
    </row>
    <row r="1895" customHeight="1" spans="1:5">
      <c r="A1895" s="5">
        <v>1893</v>
      </c>
      <c r="B1895" s="5" t="s">
        <v>42</v>
      </c>
      <c r="C1895" s="5" t="str">
        <f>"符方蕊"</f>
        <v>符方蕊</v>
      </c>
      <c r="D1895" s="5" t="str">
        <f t="shared" si="77"/>
        <v>女</v>
      </c>
      <c r="E1895" s="5" t="s">
        <v>12</v>
      </c>
    </row>
    <row r="1896" customHeight="1" spans="1:5">
      <c r="A1896" s="5">
        <v>1894</v>
      </c>
      <c r="B1896" s="5" t="s">
        <v>42</v>
      </c>
      <c r="C1896" s="5" t="str">
        <f>"宋鸿艳"</f>
        <v>宋鸿艳</v>
      </c>
      <c r="D1896" s="5" t="str">
        <f t="shared" si="77"/>
        <v>女</v>
      </c>
      <c r="E1896" s="5" t="s">
        <v>12</v>
      </c>
    </row>
    <row r="1897" customHeight="1" spans="1:5">
      <c r="A1897" s="5">
        <v>1895</v>
      </c>
      <c r="B1897" s="5" t="s">
        <v>42</v>
      </c>
      <c r="C1897" s="5" t="str">
        <f>"钟雪玲"</f>
        <v>钟雪玲</v>
      </c>
      <c r="D1897" s="5" t="str">
        <f t="shared" si="77"/>
        <v>女</v>
      </c>
      <c r="E1897" s="5" t="s">
        <v>12</v>
      </c>
    </row>
    <row r="1898" customHeight="1" spans="1:5">
      <c r="A1898" s="5">
        <v>1896</v>
      </c>
      <c r="B1898" s="5" t="s">
        <v>42</v>
      </c>
      <c r="C1898" s="5" t="str">
        <f>"陈秋蓉"</f>
        <v>陈秋蓉</v>
      </c>
      <c r="D1898" s="5" t="str">
        <f t="shared" si="77"/>
        <v>女</v>
      </c>
      <c r="E1898" s="5" t="s">
        <v>12</v>
      </c>
    </row>
    <row r="1899" customHeight="1" spans="1:5">
      <c r="A1899" s="5">
        <v>1897</v>
      </c>
      <c r="B1899" s="5" t="s">
        <v>42</v>
      </c>
      <c r="C1899" s="5" t="str">
        <f>"陈音婷"</f>
        <v>陈音婷</v>
      </c>
      <c r="D1899" s="5" t="str">
        <f t="shared" si="77"/>
        <v>女</v>
      </c>
      <c r="E1899" s="5" t="s">
        <v>12</v>
      </c>
    </row>
    <row r="1900" customHeight="1" spans="1:5">
      <c r="A1900" s="5">
        <v>1898</v>
      </c>
      <c r="B1900" s="5" t="s">
        <v>42</v>
      </c>
      <c r="C1900" s="5" t="str">
        <f>"钟国虹"</f>
        <v>钟国虹</v>
      </c>
      <c r="D1900" s="5" t="str">
        <f t="shared" si="77"/>
        <v>女</v>
      </c>
      <c r="E1900" s="5" t="s">
        <v>12</v>
      </c>
    </row>
    <row r="1901" customHeight="1" spans="1:5">
      <c r="A1901" s="5">
        <v>1899</v>
      </c>
      <c r="B1901" s="5" t="s">
        <v>42</v>
      </c>
      <c r="C1901" s="5" t="str">
        <f>"邓春萍"</f>
        <v>邓春萍</v>
      </c>
      <c r="D1901" s="5" t="str">
        <f t="shared" si="77"/>
        <v>女</v>
      </c>
      <c r="E1901" s="5" t="s">
        <v>12</v>
      </c>
    </row>
    <row r="1902" customHeight="1" spans="1:5">
      <c r="A1902" s="5">
        <v>1900</v>
      </c>
      <c r="B1902" s="5" t="s">
        <v>42</v>
      </c>
      <c r="C1902" s="5" t="str">
        <f>"张曼"</f>
        <v>张曼</v>
      </c>
      <c r="D1902" s="5" t="str">
        <f t="shared" si="77"/>
        <v>女</v>
      </c>
      <c r="E1902" s="5" t="s">
        <v>12</v>
      </c>
    </row>
    <row r="1903" customHeight="1" spans="1:5">
      <c r="A1903" s="5">
        <v>1901</v>
      </c>
      <c r="B1903" s="5" t="s">
        <v>42</v>
      </c>
      <c r="C1903" s="5" t="str">
        <f>"云琼雨"</f>
        <v>云琼雨</v>
      </c>
      <c r="D1903" s="5" t="str">
        <f t="shared" si="77"/>
        <v>女</v>
      </c>
      <c r="E1903" s="5" t="s">
        <v>12</v>
      </c>
    </row>
    <row r="1904" customHeight="1" spans="1:5">
      <c r="A1904" s="5">
        <v>1902</v>
      </c>
      <c r="B1904" s="5" t="s">
        <v>42</v>
      </c>
      <c r="C1904" s="5" t="str">
        <f>"赵民英"</f>
        <v>赵民英</v>
      </c>
      <c r="D1904" s="5" t="str">
        <f t="shared" si="77"/>
        <v>女</v>
      </c>
      <c r="E1904" s="5" t="s">
        <v>12</v>
      </c>
    </row>
    <row r="1905" customHeight="1" spans="1:5">
      <c r="A1905" s="5">
        <v>1903</v>
      </c>
      <c r="B1905" s="5" t="s">
        <v>42</v>
      </c>
      <c r="C1905" s="5" t="str">
        <f>"陈允玲"</f>
        <v>陈允玲</v>
      </c>
      <c r="D1905" s="5" t="str">
        <f t="shared" si="77"/>
        <v>女</v>
      </c>
      <c r="E1905" s="5" t="s">
        <v>12</v>
      </c>
    </row>
    <row r="1906" customHeight="1" spans="1:5">
      <c r="A1906" s="5">
        <v>1904</v>
      </c>
      <c r="B1906" s="5" t="s">
        <v>42</v>
      </c>
      <c r="C1906" s="5" t="str">
        <f>"李明惠"</f>
        <v>李明惠</v>
      </c>
      <c r="D1906" s="5" t="str">
        <f t="shared" si="77"/>
        <v>女</v>
      </c>
      <c r="E1906" s="5" t="s">
        <v>12</v>
      </c>
    </row>
    <row r="1907" customHeight="1" spans="1:5">
      <c r="A1907" s="5">
        <v>1905</v>
      </c>
      <c r="B1907" s="5" t="s">
        <v>42</v>
      </c>
      <c r="C1907" s="5" t="str">
        <f>"李慧霞"</f>
        <v>李慧霞</v>
      </c>
      <c r="D1907" s="5" t="str">
        <f t="shared" si="77"/>
        <v>女</v>
      </c>
      <c r="E1907" s="5" t="s">
        <v>12</v>
      </c>
    </row>
    <row r="1908" customHeight="1" spans="1:5">
      <c r="A1908" s="5">
        <v>1906</v>
      </c>
      <c r="B1908" s="5" t="s">
        <v>42</v>
      </c>
      <c r="C1908" s="5" t="str">
        <f>"唐潇云"</f>
        <v>唐潇云</v>
      </c>
      <c r="D1908" s="5" t="str">
        <f t="shared" si="77"/>
        <v>女</v>
      </c>
      <c r="E1908" s="5" t="s">
        <v>12</v>
      </c>
    </row>
    <row r="1909" customHeight="1" spans="1:5">
      <c r="A1909" s="5">
        <v>1907</v>
      </c>
      <c r="B1909" s="5" t="s">
        <v>42</v>
      </c>
      <c r="C1909" s="5" t="str">
        <f>"俞春丽"</f>
        <v>俞春丽</v>
      </c>
      <c r="D1909" s="5" t="str">
        <f t="shared" si="77"/>
        <v>女</v>
      </c>
      <c r="E1909" s="5" t="s">
        <v>12</v>
      </c>
    </row>
    <row r="1910" customHeight="1" spans="1:5">
      <c r="A1910" s="5">
        <v>1908</v>
      </c>
      <c r="B1910" s="5" t="s">
        <v>42</v>
      </c>
      <c r="C1910" s="5" t="str">
        <f>"陈琳"</f>
        <v>陈琳</v>
      </c>
      <c r="D1910" s="5" t="str">
        <f t="shared" si="77"/>
        <v>女</v>
      </c>
      <c r="E1910" s="5" t="s">
        <v>12</v>
      </c>
    </row>
    <row r="1911" customHeight="1" spans="1:5">
      <c r="A1911" s="5">
        <v>1909</v>
      </c>
      <c r="B1911" s="5" t="s">
        <v>42</v>
      </c>
      <c r="C1911" s="5" t="str">
        <f>"蔡青青"</f>
        <v>蔡青青</v>
      </c>
      <c r="D1911" s="5" t="str">
        <f t="shared" si="77"/>
        <v>女</v>
      </c>
      <c r="E1911" s="5" t="s">
        <v>12</v>
      </c>
    </row>
    <row r="1912" customHeight="1" spans="1:5">
      <c r="A1912" s="5">
        <v>1910</v>
      </c>
      <c r="B1912" s="5" t="s">
        <v>42</v>
      </c>
      <c r="C1912" s="5" t="str">
        <f>"陈吉"</f>
        <v>陈吉</v>
      </c>
      <c r="D1912" s="5" t="str">
        <f t="shared" si="77"/>
        <v>女</v>
      </c>
      <c r="E1912" s="5" t="s">
        <v>12</v>
      </c>
    </row>
    <row r="1913" customHeight="1" spans="1:5">
      <c r="A1913" s="5">
        <v>1911</v>
      </c>
      <c r="B1913" s="5" t="s">
        <v>42</v>
      </c>
      <c r="C1913" s="5" t="str">
        <f>"邱小妹"</f>
        <v>邱小妹</v>
      </c>
      <c r="D1913" s="5" t="str">
        <f t="shared" si="77"/>
        <v>女</v>
      </c>
      <c r="E1913" s="5" t="s">
        <v>12</v>
      </c>
    </row>
    <row r="1914" customHeight="1" spans="1:5">
      <c r="A1914" s="5">
        <v>1912</v>
      </c>
      <c r="B1914" s="5" t="s">
        <v>42</v>
      </c>
      <c r="C1914" s="5" t="str">
        <f>"郑忠艳"</f>
        <v>郑忠艳</v>
      </c>
      <c r="D1914" s="5" t="str">
        <f t="shared" si="77"/>
        <v>女</v>
      </c>
      <c r="E1914" s="5" t="s">
        <v>12</v>
      </c>
    </row>
    <row r="1915" customHeight="1" spans="1:5">
      <c r="A1915" s="5">
        <v>1913</v>
      </c>
      <c r="B1915" s="5" t="s">
        <v>42</v>
      </c>
      <c r="C1915" s="5" t="str">
        <f>"陈婉芬"</f>
        <v>陈婉芬</v>
      </c>
      <c r="D1915" s="5" t="str">
        <f t="shared" si="77"/>
        <v>女</v>
      </c>
      <c r="E1915" s="5" t="s">
        <v>12</v>
      </c>
    </row>
    <row r="1916" customHeight="1" spans="1:5">
      <c r="A1916" s="5">
        <v>1914</v>
      </c>
      <c r="B1916" s="5" t="s">
        <v>42</v>
      </c>
      <c r="C1916" s="5" t="str">
        <f>"李彩丹"</f>
        <v>李彩丹</v>
      </c>
      <c r="D1916" s="5" t="str">
        <f t="shared" si="77"/>
        <v>女</v>
      </c>
      <c r="E1916" s="5" t="s">
        <v>12</v>
      </c>
    </row>
    <row r="1917" customHeight="1" spans="1:5">
      <c r="A1917" s="5">
        <v>1915</v>
      </c>
      <c r="B1917" s="5" t="s">
        <v>42</v>
      </c>
      <c r="C1917" s="5" t="str">
        <f>"戴雅婷"</f>
        <v>戴雅婷</v>
      </c>
      <c r="D1917" s="5" t="str">
        <f t="shared" si="77"/>
        <v>女</v>
      </c>
      <c r="E1917" s="5" t="s">
        <v>12</v>
      </c>
    </row>
    <row r="1918" customHeight="1" spans="1:5">
      <c r="A1918" s="5">
        <v>1916</v>
      </c>
      <c r="B1918" s="5" t="s">
        <v>42</v>
      </c>
      <c r="C1918" s="5" t="str">
        <f>"王秋琴"</f>
        <v>王秋琴</v>
      </c>
      <c r="D1918" s="5" t="str">
        <f t="shared" si="77"/>
        <v>女</v>
      </c>
      <c r="E1918" s="5" t="s">
        <v>12</v>
      </c>
    </row>
    <row r="1919" customHeight="1" spans="1:5">
      <c r="A1919" s="5">
        <v>1917</v>
      </c>
      <c r="B1919" s="5" t="s">
        <v>42</v>
      </c>
      <c r="C1919" s="5" t="str">
        <f>"李高洁"</f>
        <v>李高洁</v>
      </c>
      <c r="D1919" s="5" t="str">
        <f t="shared" si="77"/>
        <v>女</v>
      </c>
      <c r="E1919" s="5" t="s">
        <v>12</v>
      </c>
    </row>
    <row r="1920" customHeight="1" spans="1:5">
      <c r="A1920" s="5">
        <v>1918</v>
      </c>
      <c r="B1920" s="5" t="s">
        <v>42</v>
      </c>
      <c r="C1920" s="5" t="str">
        <f>"高冰"</f>
        <v>高冰</v>
      </c>
      <c r="D1920" s="5" t="str">
        <f t="shared" si="77"/>
        <v>女</v>
      </c>
      <c r="E1920" s="5" t="s">
        <v>12</v>
      </c>
    </row>
    <row r="1921" customHeight="1" spans="1:5">
      <c r="A1921" s="5">
        <v>1919</v>
      </c>
      <c r="B1921" s="5" t="s">
        <v>42</v>
      </c>
      <c r="C1921" s="5" t="str">
        <f>"郑瑶"</f>
        <v>郑瑶</v>
      </c>
      <c r="D1921" s="5" t="str">
        <f t="shared" si="77"/>
        <v>女</v>
      </c>
      <c r="E1921" s="5" t="s">
        <v>12</v>
      </c>
    </row>
    <row r="1922" customHeight="1" spans="1:5">
      <c r="A1922" s="5">
        <v>1920</v>
      </c>
      <c r="B1922" s="5" t="s">
        <v>42</v>
      </c>
      <c r="C1922" s="5" t="str">
        <f>"张莎"</f>
        <v>张莎</v>
      </c>
      <c r="D1922" s="5" t="str">
        <f t="shared" si="77"/>
        <v>女</v>
      </c>
      <c r="E1922" s="5" t="s">
        <v>12</v>
      </c>
    </row>
    <row r="1923" customHeight="1" spans="1:5">
      <c r="A1923" s="5">
        <v>1921</v>
      </c>
      <c r="B1923" s="5" t="s">
        <v>42</v>
      </c>
      <c r="C1923" s="5" t="str">
        <f>"王转珠"</f>
        <v>王转珠</v>
      </c>
      <c r="D1923" s="5" t="str">
        <f t="shared" si="77"/>
        <v>女</v>
      </c>
      <c r="E1923" s="5" t="s">
        <v>12</v>
      </c>
    </row>
    <row r="1924" customHeight="1" spans="1:5">
      <c r="A1924" s="5">
        <v>1922</v>
      </c>
      <c r="B1924" s="5" t="s">
        <v>42</v>
      </c>
      <c r="C1924" s="5" t="str">
        <f>"陈静花"</f>
        <v>陈静花</v>
      </c>
      <c r="D1924" s="5" t="str">
        <f t="shared" si="77"/>
        <v>女</v>
      </c>
      <c r="E1924" s="5" t="s">
        <v>12</v>
      </c>
    </row>
    <row r="1925" customHeight="1" spans="1:5">
      <c r="A1925" s="5">
        <v>1923</v>
      </c>
      <c r="B1925" s="5" t="s">
        <v>42</v>
      </c>
      <c r="C1925" s="5" t="str">
        <f>"陈暖"</f>
        <v>陈暖</v>
      </c>
      <c r="D1925" s="5" t="str">
        <f t="shared" si="77"/>
        <v>女</v>
      </c>
      <c r="E1925" s="5" t="s">
        <v>12</v>
      </c>
    </row>
    <row r="1926" customHeight="1" spans="1:5">
      <c r="A1926" s="5">
        <v>1924</v>
      </c>
      <c r="B1926" s="5" t="s">
        <v>42</v>
      </c>
      <c r="C1926" s="5" t="str">
        <f>"刘欣"</f>
        <v>刘欣</v>
      </c>
      <c r="D1926" s="5" t="str">
        <f t="shared" si="77"/>
        <v>女</v>
      </c>
      <c r="E1926" s="5" t="s">
        <v>12</v>
      </c>
    </row>
    <row r="1927" customHeight="1" spans="1:5">
      <c r="A1927" s="5">
        <v>1925</v>
      </c>
      <c r="B1927" s="5" t="s">
        <v>42</v>
      </c>
      <c r="C1927" s="5" t="str">
        <f>"何日丽"</f>
        <v>何日丽</v>
      </c>
      <c r="D1927" s="5" t="str">
        <f t="shared" si="77"/>
        <v>女</v>
      </c>
      <c r="E1927" s="5" t="s">
        <v>12</v>
      </c>
    </row>
    <row r="1928" customHeight="1" spans="1:5">
      <c r="A1928" s="5">
        <v>1926</v>
      </c>
      <c r="B1928" s="5" t="s">
        <v>42</v>
      </c>
      <c r="C1928" s="5" t="str">
        <f>"蒋月英"</f>
        <v>蒋月英</v>
      </c>
      <c r="D1928" s="5" t="str">
        <f t="shared" si="77"/>
        <v>女</v>
      </c>
      <c r="E1928" s="5" t="s">
        <v>12</v>
      </c>
    </row>
    <row r="1929" customHeight="1" spans="1:5">
      <c r="A1929" s="5">
        <v>1927</v>
      </c>
      <c r="B1929" s="5" t="s">
        <v>42</v>
      </c>
      <c r="C1929" s="5" t="str">
        <f>"吴翠英"</f>
        <v>吴翠英</v>
      </c>
      <c r="D1929" s="5" t="str">
        <f t="shared" si="77"/>
        <v>女</v>
      </c>
      <c r="E1929" s="5" t="s">
        <v>12</v>
      </c>
    </row>
    <row r="1930" customHeight="1" spans="1:5">
      <c r="A1930" s="5">
        <v>1928</v>
      </c>
      <c r="B1930" s="5" t="s">
        <v>42</v>
      </c>
      <c r="C1930" s="5" t="str">
        <f>"沈德荣"</f>
        <v>沈德荣</v>
      </c>
      <c r="D1930" s="5" t="str">
        <f t="shared" si="77"/>
        <v>女</v>
      </c>
      <c r="E1930" s="5" t="s">
        <v>12</v>
      </c>
    </row>
    <row r="1931" customHeight="1" spans="1:5">
      <c r="A1931" s="5">
        <v>1929</v>
      </c>
      <c r="B1931" s="5" t="s">
        <v>42</v>
      </c>
      <c r="C1931" s="5" t="str">
        <f>"吴珊珊"</f>
        <v>吴珊珊</v>
      </c>
      <c r="D1931" s="5" t="str">
        <f t="shared" si="77"/>
        <v>女</v>
      </c>
      <c r="E1931" s="5" t="s">
        <v>12</v>
      </c>
    </row>
    <row r="1932" customHeight="1" spans="1:5">
      <c r="A1932" s="5">
        <v>1930</v>
      </c>
      <c r="B1932" s="5" t="s">
        <v>42</v>
      </c>
      <c r="C1932" s="5" t="str">
        <f>"王珍妹"</f>
        <v>王珍妹</v>
      </c>
      <c r="D1932" s="5" t="str">
        <f t="shared" si="77"/>
        <v>女</v>
      </c>
      <c r="E1932" s="5" t="s">
        <v>12</v>
      </c>
    </row>
    <row r="1933" customHeight="1" spans="1:5">
      <c r="A1933" s="5">
        <v>1931</v>
      </c>
      <c r="B1933" s="5" t="s">
        <v>42</v>
      </c>
      <c r="C1933" s="5" t="str">
        <f>"李玟"</f>
        <v>李玟</v>
      </c>
      <c r="D1933" s="5" t="str">
        <f t="shared" si="77"/>
        <v>女</v>
      </c>
      <c r="E1933" s="5" t="s">
        <v>12</v>
      </c>
    </row>
    <row r="1934" customHeight="1" spans="1:5">
      <c r="A1934" s="5">
        <v>1932</v>
      </c>
      <c r="B1934" s="5" t="s">
        <v>42</v>
      </c>
      <c r="C1934" s="5" t="str">
        <f>"王晓"</f>
        <v>王晓</v>
      </c>
      <c r="D1934" s="5" t="str">
        <f t="shared" si="77"/>
        <v>女</v>
      </c>
      <c r="E1934" s="5" t="s">
        <v>12</v>
      </c>
    </row>
    <row r="1935" customHeight="1" spans="1:5">
      <c r="A1935" s="5">
        <v>1933</v>
      </c>
      <c r="B1935" s="5" t="s">
        <v>42</v>
      </c>
      <c r="C1935" s="5" t="str">
        <f>"林小颖"</f>
        <v>林小颖</v>
      </c>
      <c r="D1935" s="5" t="str">
        <f t="shared" si="77"/>
        <v>女</v>
      </c>
      <c r="E1935" s="5" t="s">
        <v>12</v>
      </c>
    </row>
    <row r="1936" customHeight="1" spans="1:5">
      <c r="A1936" s="5">
        <v>1934</v>
      </c>
      <c r="B1936" s="5" t="s">
        <v>42</v>
      </c>
      <c r="C1936" s="5" t="str">
        <f>"吴文婷"</f>
        <v>吴文婷</v>
      </c>
      <c r="D1936" s="5" t="str">
        <f t="shared" si="77"/>
        <v>女</v>
      </c>
      <c r="E1936" s="5" t="s">
        <v>12</v>
      </c>
    </row>
    <row r="1937" customHeight="1" spans="1:5">
      <c r="A1937" s="5">
        <v>1935</v>
      </c>
      <c r="B1937" s="5" t="s">
        <v>42</v>
      </c>
      <c r="C1937" s="5" t="str">
        <f>"陈双燕"</f>
        <v>陈双燕</v>
      </c>
      <c r="D1937" s="5" t="str">
        <f t="shared" si="77"/>
        <v>女</v>
      </c>
      <c r="E1937" s="5" t="s">
        <v>12</v>
      </c>
    </row>
    <row r="1938" customHeight="1" spans="1:5">
      <c r="A1938" s="5">
        <v>1936</v>
      </c>
      <c r="B1938" s="5" t="s">
        <v>42</v>
      </c>
      <c r="C1938" s="5" t="str">
        <f>"李亚兰"</f>
        <v>李亚兰</v>
      </c>
      <c r="D1938" s="5" t="str">
        <f t="shared" si="77"/>
        <v>女</v>
      </c>
      <c r="E1938" s="5" t="s">
        <v>12</v>
      </c>
    </row>
    <row r="1939" customHeight="1" spans="1:5">
      <c r="A1939" s="5">
        <v>1937</v>
      </c>
      <c r="B1939" s="5" t="s">
        <v>42</v>
      </c>
      <c r="C1939" s="5" t="str">
        <f>"叶招私"</f>
        <v>叶招私</v>
      </c>
      <c r="D1939" s="5" t="str">
        <f t="shared" si="77"/>
        <v>女</v>
      </c>
      <c r="E1939" s="5" t="s">
        <v>12</v>
      </c>
    </row>
    <row r="1940" customHeight="1" spans="1:5">
      <c r="A1940" s="5">
        <v>1938</v>
      </c>
      <c r="B1940" s="5" t="s">
        <v>42</v>
      </c>
      <c r="C1940" s="5" t="str">
        <f>"陈彩龄"</f>
        <v>陈彩龄</v>
      </c>
      <c r="D1940" s="5" t="str">
        <f t="shared" si="77"/>
        <v>女</v>
      </c>
      <c r="E1940" s="5" t="s">
        <v>12</v>
      </c>
    </row>
    <row r="1941" customHeight="1" spans="1:5">
      <c r="A1941" s="5">
        <v>1939</v>
      </c>
      <c r="B1941" s="5" t="s">
        <v>42</v>
      </c>
      <c r="C1941" s="5" t="str">
        <f>"龙濡"</f>
        <v>龙濡</v>
      </c>
      <c r="D1941" s="5" t="str">
        <f t="shared" si="77"/>
        <v>女</v>
      </c>
      <c r="E1941" s="5" t="s">
        <v>12</v>
      </c>
    </row>
    <row r="1942" customHeight="1" spans="1:5">
      <c r="A1942" s="5">
        <v>1940</v>
      </c>
      <c r="B1942" s="5" t="s">
        <v>42</v>
      </c>
      <c r="C1942" s="5" t="str">
        <f>"吴锐君"</f>
        <v>吴锐君</v>
      </c>
      <c r="D1942" s="5" t="str">
        <f t="shared" ref="D1942:D1962" si="78">"女"</f>
        <v>女</v>
      </c>
      <c r="E1942" s="5" t="s">
        <v>12</v>
      </c>
    </row>
    <row r="1943" customHeight="1" spans="1:5">
      <c r="A1943" s="5">
        <v>1941</v>
      </c>
      <c r="B1943" s="5" t="s">
        <v>42</v>
      </c>
      <c r="C1943" s="5" t="str">
        <f>"符小芳"</f>
        <v>符小芳</v>
      </c>
      <c r="D1943" s="5" t="str">
        <f t="shared" si="78"/>
        <v>女</v>
      </c>
      <c r="E1943" s="5" t="s">
        <v>12</v>
      </c>
    </row>
    <row r="1944" customHeight="1" spans="1:5">
      <c r="A1944" s="5">
        <v>1942</v>
      </c>
      <c r="B1944" s="5" t="s">
        <v>42</v>
      </c>
      <c r="C1944" s="5" t="str">
        <f>"林巧"</f>
        <v>林巧</v>
      </c>
      <c r="D1944" s="5" t="str">
        <f t="shared" si="78"/>
        <v>女</v>
      </c>
      <c r="E1944" s="5" t="s">
        <v>12</v>
      </c>
    </row>
    <row r="1945" customHeight="1" spans="1:5">
      <c r="A1945" s="5">
        <v>1943</v>
      </c>
      <c r="B1945" s="5" t="s">
        <v>42</v>
      </c>
      <c r="C1945" s="5" t="str">
        <f>"陈小芳"</f>
        <v>陈小芳</v>
      </c>
      <c r="D1945" s="5" t="str">
        <f t="shared" si="78"/>
        <v>女</v>
      </c>
      <c r="E1945" s="5" t="s">
        <v>12</v>
      </c>
    </row>
    <row r="1946" customHeight="1" spans="1:5">
      <c r="A1946" s="5">
        <v>1944</v>
      </c>
      <c r="B1946" s="5" t="s">
        <v>42</v>
      </c>
      <c r="C1946" s="5" t="str">
        <f>"  许小环"</f>
        <v>  许小环</v>
      </c>
      <c r="D1946" s="5" t="str">
        <f t="shared" si="78"/>
        <v>女</v>
      </c>
      <c r="E1946" s="5" t="s">
        <v>12</v>
      </c>
    </row>
    <row r="1947" customHeight="1" spans="1:5">
      <c r="A1947" s="5">
        <v>1945</v>
      </c>
      <c r="B1947" s="5" t="s">
        <v>42</v>
      </c>
      <c r="C1947" s="5" t="str">
        <f>"董爵玲"</f>
        <v>董爵玲</v>
      </c>
      <c r="D1947" s="5" t="str">
        <f t="shared" si="78"/>
        <v>女</v>
      </c>
      <c r="E1947" s="5" t="s">
        <v>12</v>
      </c>
    </row>
    <row r="1948" customHeight="1" spans="1:5">
      <c r="A1948" s="5">
        <v>1946</v>
      </c>
      <c r="B1948" s="5" t="s">
        <v>42</v>
      </c>
      <c r="C1948" s="5" t="str">
        <f>"吴晓明"</f>
        <v>吴晓明</v>
      </c>
      <c r="D1948" s="5" t="str">
        <f t="shared" si="78"/>
        <v>女</v>
      </c>
      <c r="E1948" s="5" t="s">
        <v>12</v>
      </c>
    </row>
    <row r="1949" customHeight="1" spans="1:5">
      <c r="A1949" s="5">
        <v>1947</v>
      </c>
      <c r="B1949" s="5" t="s">
        <v>42</v>
      </c>
      <c r="C1949" s="5" t="str">
        <f>"陈青青"</f>
        <v>陈青青</v>
      </c>
      <c r="D1949" s="5" t="str">
        <f t="shared" si="78"/>
        <v>女</v>
      </c>
      <c r="E1949" s="5" t="s">
        <v>12</v>
      </c>
    </row>
    <row r="1950" customHeight="1" spans="1:5">
      <c r="A1950" s="5">
        <v>1948</v>
      </c>
      <c r="B1950" s="5" t="s">
        <v>42</v>
      </c>
      <c r="C1950" s="5" t="str">
        <f>"李杏"</f>
        <v>李杏</v>
      </c>
      <c r="D1950" s="5" t="str">
        <f t="shared" si="78"/>
        <v>女</v>
      </c>
      <c r="E1950" s="5" t="s">
        <v>12</v>
      </c>
    </row>
    <row r="1951" customHeight="1" spans="1:5">
      <c r="A1951" s="5">
        <v>1949</v>
      </c>
      <c r="B1951" s="5" t="s">
        <v>42</v>
      </c>
      <c r="C1951" s="5" t="str">
        <f>"王雪翠"</f>
        <v>王雪翠</v>
      </c>
      <c r="D1951" s="5" t="str">
        <f t="shared" si="78"/>
        <v>女</v>
      </c>
      <c r="E1951" s="5" t="s">
        <v>12</v>
      </c>
    </row>
    <row r="1952" customHeight="1" spans="1:5">
      <c r="A1952" s="5">
        <v>1950</v>
      </c>
      <c r="B1952" s="5" t="s">
        <v>42</v>
      </c>
      <c r="C1952" s="5" t="str">
        <f>"王鑫花"</f>
        <v>王鑫花</v>
      </c>
      <c r="D1952" s="5" t="str">
        <f t="shared" si="78"/>
        <v>女</v>
      </c>
      <c r="E1952" s="5" t="s">
        <v>12</v>
      </c>
    </row>
    <row r="1953" customHeight="1" spans="1:5">
      <c r="A1953" s="5">
        <v>1951</v>
      </c>
      <c r="B1953" s="5" t="s">
        <v>42</v>
      </c>
      <c r="C1953" s="5" t="str">
        <f>"唐召"</f>
        <v>唐召</v>
      </c>
      <c r="D1953" s="5" t="str">
        <f t="shared" si="78"/>
        <v>女</v>
      </c>
      <c r="E1953" s="5" t="s">
        <v>12</v>
      </c>
    </row>
    <row r="1954" customHeight="1" spans="1:5">
      <c r="A1954" s="5">
        <v>1952</v>
      </c>
      <c r="B1954" s="5" t="s">
        <v>42</v>
      </c>
      <c r="C1954" s="5" t="str">
        <f>"崔传园"</f>
        <v>崔传园</v>
      </c>
      <c r="D1954" s="5" t="str">
        <f t="shared" si="78"/>
        <v>女</v>
      </c>
      <c r="E1954" s="5" t="s">
        <v>12</v>
      </c>
    </row>
    <row r="1955" customHeight="1" spans="1:5">
      <c r="A1955" s="5">
        <v>1953</v>
      </c>
      <c r="B1955" s="5" t="s">
        <v>42</v>
      </c>
      <c r="C1955" s="5" t="str">
        <f>"颜嘉璐"</f>
        <v>颜嘉璐</v>
      </c>
      <c r="D1955" s="5" t="str">
        <f t="shared" si="78"/>
        <v>女</v>
      </c>
      <c r="E1955" s="5" t="s">
        <v>12</v>
      </c>
    </row>
    <row r="1956" customHeight="1" spans="1:5">
      <c r="A1956" s="5">
        <v>1954</v>
      </c>
      <c r="B1956" s="5" t="s">
        <v>42</v>
      </c>
      <c r="C1956" s="5" t="s">
        <v>43</v>
      </c>
      <c r="D1956" s="5" t="str">
        <f t="shared" si="78"/>
        <v>女</v>
      </c>
      <c r="E1956" s="5" t="s">
        <v>12</v>
      </c>
    </row>
    <row r="1957" customHeight="1" spans="1:5">
      <c r="A1957" s="5">
        <v>1955</v>
      </c>
      <c r="B1957" s="5" t="s">
        <v>42</v>
      </c>
      <c r="C1957" s="5" t="str">
        <f>"骆秀妹"</f>
        <v>骆秀妹</v>
      </c>
      <c r="D1957" s="5" t="str">
        <f t="shared" si="78"/>
        <v>女</v>
      </c>
      <c r="E1957" s="5" t="s">
        <v>12</v>
      </c>
    </row>
    <row r="1958" customHeight="1" spans="1:5">
      <c r="A1958" s="5">
        <v>1956</v>
      </c>
      <c r="B1958" s="5" t="s">
        <v>42</v>
      </c>
      <c r="C1958" s="5" t="str">
        <f>"王丽"</f>
        <v>王丽</v>
      </c>
      <c r="D1958" s="5" t="str">
        <f t="shared" si="78"/>
        <v>女</v>
      </c>
      <c r="E1958" s="5" t="s">
        <v>12</v>
      </c>
    </row>
    <row r="1959" customHeight="1" spans="1:5">
      <c r="A1959" s="5">
        <v>1957</v>
      </c>
      <c r="B1959" s="5" t="s">
        <v>42</v>
      </c>
      <c r="C1959" s="5" t="str">
        <f>"何菲"</f>
        <v>何菲</v>
      </c>
      <c r="D1959" s="5" t="str">
        <f t="shared" si="78"/>
        <v>女</v>
      </c>
      <c r="E1959" s="5" t="s">
        <v>12</v>
      </c>
    </row>
    <row r="1960" customHeight="1" spans="1:5">
      <c r="A1960" s="5">
        <v>1958</v>
      </c>
      <c r="B1960" s="5" t="s">
        <v>42</v>
      </c>
      <c r="C1960" s="5" t="str">
        <f>"邝小艳"</f>
        <v>邝小艳</v>
      </c>
      <c r="D1960" s="5" t="str">
        <f t="shared" si="78"/>
        <v>女</v>
      </c>
      <c r="E1960" s="5" t="s">
        <v>12</v>
      </c>
    </row>
    <row r="1961" customHeight="1" spans="1:5">
      <c r="A1961" s="5">
        <v>1959</v>
      </c>
      <c r="B1961" s="5" t="s">
        <v>42</v>
      </c>
      <c r="C1961" s="5" t="str">
        <f>"郑家愉"</f>
        <v>郑家愉</v>
      </c>
      <c r="D1961" s="5" t="str">
        <f t="shared" si="78"/>
        <v>女</v>
      </c>
      <c r="E1961" s="5" t="s">
        <v>12</v>
      </c>
    </row>
    <row r="1962" customHeight="1" spans="1:5">
      <c r="A1962" s="5">
        <v>1960</v>
      </c>
      <c r="B1962" s="5" t="s">
        <v>42</v>
      </c>
      <c r="C1962" s="5" t="str">
        <f>"刘虹杏"</f>
        <v>刘虹杏</v>
      </c>
      <c r="D1962" s="5" t="str">
        <f t="shared" si="78"/>
        <v>女</v>
      </c>
      <c r="E1962" s="5" t="s">
        <v>12</v>
      </c>
    </row>
    <row r="1963" customHeight="1" spans="1:5">
      <c r="A1963" s="5">
        <v>1961</v>
      </c>
      <c r="B1963" s="5" t="s">
        <v>42</v>
      </c>
      <c r="C1963" s="5" t="str">
        <f>"张夏鹏"</f>
        <v>张夏鹏</v>
      </c>
      <c r="D1963" s="5" t="str">
        <f>"男"</f>
        <v>男</v>
      </c>
      <c r="E1963" s="5" t="s">
        <v>12</v>
      </c>
    </row>
    <row r="1964" customHeight="1" spans="1:5">
      <c r="A1964" s="5">
        <v>1962</v>
      </c>
      <c r="B1964" s="5" t="s">
        <v>42</v>
      </c>
      <c r="C1964" s="5" t="str">
        <f>"黎彩颜"</f>
        <v>黎彩颜</v>
      </c>
      <c r="D1964" s="5" t="str">
        <f t="shared" ref="D1964:D2011" si="79">"女"</f>
        <v>女</v>
      </c>
      <c r="E1964" s="5" t="s">
        <v>12</v>
      </c>
    </row>
    <row r="1965" customHeight="1" spans="1:5">
      <c r="A1965" s="5">
        <v>1963</v>
      </c>
      <c r="B1965" s="5" t="s">
        <v>42</v>
      </c>
      <c r="C1965" s="5" t="str">
        <f>"方莹"</f>
        <v>方莹</v>
      </c>
      <c r="D1965" s="5" t="str">
        <f t="shared" si="79"/>
        <v>女</v>
      </c>
      <c r="E1965" s="5" t="s">
        <v>12</v>
      </c>
    </row>
    <row r="1966" customHeight="1" spans="1:5">
      <c r="A1966" s="5">
        <v>1964</v>
      </c>
      <c r="B1966" s="5" t="s">
        <v>42</v>
      </c>
      <c r="C1966" s="5" t="str">
        <f>"翁书玲"</f>
        <v>翁书玲</v>
      </c>
      <c r="D1966" s="5" t="str">
        <f t="shared" si="79"/>
        <v>女</v>
      </c>
      <c r="E1966" s="5" t="s">
        <v>12</v>
      </c>
    </row>
    <row r="1967" customHeight="1" spans="1:5">
      <c r="A1967" s="5">
        <v>1965</v>
      </c>
      <c r="B1967" s="5" t="s">
        <v>42</v>
      </c>
      <c r="C1967" s="5" t="str">
        <f>"郑敏"</f>
        <v>郑敏</v>
      </c>
      <c r="D1967" s="5" t="str">
        <f t="shared" si="79"/>
        <v>女</v>
      </c>
      <c r="E1967" s="5" t="s">
        <v>12</v>
      </c>
    </row>
    <row r="1968" customHeight="1" spans="1:5">
      <c r="A1968" s="5">
        <v>1966</v>
      </c>
      <c r="B1968" s="5" t="s">
        <v>42</v>
      </c>
      <c r="C1968" s="5" t="str">
        <f>"邱琳"</f>
        <v>邱琳</v>
      </c>
      <c r="D1968" s="5" t="str">
        <f t="shared" si="79"/>
        <v>女</v>
      </c>
      <c r="E1968" s="5" t="s">
        <v>12</v>
      </c>
    </row>
    <row r="1969" customHeight="1" spans="1:5">
      <c r="A1969" s="5">
        <v>1967</v>
      </c>
      <c r="B1969" s="5" t="s">
        <v>42</v>
      </c>
      <c r="C1969" s="5" t="str">
        <f>"周惠婷"</f>
        <v>周惠婷</v>
      </c>
      <c r="D1969" s="5" t="str">
        <f t="shared" si="79"/>
        <v>女</v>
      </c>
      <c r="E1969" s="5" t="s">
        <v>12</v>
      </c>
    </row>
    <row r="1970" customHeight="1" spans="1:5">
      <c r="A1970" s="5">
        <v>1968</v>
      </c>
      <c r="B1970" s="5" t="s">
        <v>42</v>
      </c>
      <c r="C1970" s="5" t="str">
        <f>"邓秋霞"</f>
        <v>邓秋霞</v>
      </c>
      <c r="D1970" s="5" t="str">
        <f t="shared" si="79"/>
        <v>女</v>
      </c>
      <c r="E1970" s="5" t="s">
        <v>12</v>
      </c>
    </row>
    <row r="1971" customHeight="1" spans="1:5">
      <c r="A1971" s="5">
        <v>1969</v>
      </c>
      <c r="B1971" s="5" t="s">
        <v>42</v>
      </c>
      <c r="C1971" s="5" t="str">
        <f>"李馨荷"</f>
        <v>李馨荷</v>
      </c>
      <c r="D1971" s="5" t="str">
        <f t="shared" si="79"/>
        <v>女</v>
      </c>
      <c r="E1971" s="5" t="s">
        <v>12</v>
      </c>
    </row>
    <row r="1972" customHeight="1" spans="1:5">
      <c r="A1972" s="5">
        <v>1970</v>
      </c>
      <c r="B1972" s="5" t="s">
        <v>42</v>
      </c>
      <c r="C1972" s="5" t="str">
        <f>"李虹"</f>
        <v>李虹</v>
      </c>
      <c r="D1972" s="5" t="str">
        <f t="shared" si="79"/>
        <v>女</v>
      </c>
      <c r="E1972" s="5" t="s">
        <v>12</v>
      </c>
    </row>
    <row r="1973" customHeight="1" spans="1:5">
      <c r="A1973" s="5">
        <v>1971</v>
      </c>
      <c r="B1973" s="5" t="s">
        <v>42</v>
      </c>
      <c r="C1973" s="5" t="str">
        <f>"陈月美"</f>
        <v>陈月美</v>
      </c>
      <c r="D1973" s="5" t="str">
        <f t="shared" si="79"/>
        <v>女</v>
      </c>
      <c r="E1973" s="5" t="s">
        <v>12</v>
      </c>
    </row>
    <row r="1974" customHeight="1" spans="1:5">
      <c r="A1974" s="5">
        <v>1972</v>
      </c>
      <c r="B1974" s="5" t="s">
        <v>42</v>
      </c>
      <c r="C1974" s="5" t="str">
        <f>"苏航"</f>
        <v>苏航</v>
      </c>
      <c r="D1974" s="5" t="str">
        <f t="shared" si="79"/>
        <v>女</v>
      </c>
      <c r="E1974" s="5" t="s">
        <v>12</v>
      </c>
    </row>
    <row r="1975" customHeight="1" spans="1:5">
      <c r="A1975" s="5">
        <v>1973</v>
      </c>
      <c r="B1975" s="5" t="s">
        <v>42</v>
      </c>
      <c r="C1975" s="5" t="str">
        <f>"陈冰"</f>
        <v>陈冰</v>
      </c>
      <c r="D1975" s="5" t="str">
        <f t="shared" si="79"/>
        <v>女</v>
      </c>
      <c r="E1975" s="5" t="s">
        <v>12</v>
      </c>
    </row>
    <row r="1976" customHeight="1" spans="1:5">
      <c r="A1976" s="5">
        <v>1974</v>
      </c>
      <c r="B1976" s="5" t="s">
        <v>42</v>
      </c>
      <c r="C1976" s="5" t="str">
        <f>"陈婆娟"</f>
        <v>陈婆娟</v>
      </c>
      <c r="D1976" s="5" t="str">
        <f t="shared" si="79"/>
        <v>女</v>
      </c>
      <c r="E1976" s="5" t="s">
        <v>12</v>
      </c>
    </row>
    <row r="1977" customHeight="1" spans="1:5">
      <c r="A1977" s="5">
        <v>1975</v>
      </c>
      <c r="B1977" s="5" t="s">
        <v>42</v>
      </c>
      <c r="C1977" s="5" t="str">
        <f>"罗天蝉"</f>
        <v>罗天蝉</v>
      </c>
      <c r="D1977" s="5" t="str">
        <f t="shared" si="79"/>
        <v>女</v>
      </c>
      <c r="E1977" s="5" t="s">
        <v>12</v>
      </c>
    </row>
    <row r="1978" customHeight="1" spans="1:5">
      <c r="A1978" s="5">
        <v>1976</v>
      </c>
      <c r="B1978" s="5" t="s">
        <v>42</v>
      </c>
      <c r="C1978" s="5" t="str">
        <f>"王琼玉"</f>
        <v>王琼玉</v>
      </c>
      <c r="D1978" s="5" t="str">
        <f t="shared" si="79"/>
        <v>女</v>
      </c>
      <c r="E1978" s="5" t="s">
        <v>12</v>
      </c>
    </row>
    <row r="1979" customHeight="1" spans="1:5">
      <c r="A1979" s="5">
        <v>1977</v>
      </c>
      <c r="B1979" s="5" t="s">
        <v>42</v>
      </c>
      <c r="C1979" s="5" t="str">
        <f>"陈兰午"</f>
        <v>陈兰午</v>
      </c>
      <c r="D1979" s="5" t="str">
        <f t="shared" si="79"/>
        <v>女</v>
      </c>
      <c r="E1979" s="5" t="s">
        <v>12</v>
      </c>
    </row>
    <row r="1980" customHeight="1" spans="1:5">
      <c r="A1980" s="5">
        <v>1978</v>
      </c>
      <c r="B1980" s="5" t="s">
        <v>42</v>
      </c>
      <c r="C1980" s="5" t="str">
        <f>"彭玲玲"</f>
        <v>彭玲玲</v>
      </c>
      <c r="D1980" s="5" t="str">
        <f t="shared" si="79"/>
        <v>女</v>
      </c>
      <c r="E1980" s="5" t="s">
        <v>12</v>
      </c>
    </row>
    <row r="1981" customHeight="1" spans="1:5">
      <c r="A1981" s="5">
        <v>1979</v>
      </c>
      <c r="B1981" s="5" t="s">
        <v>42</v>
      </c>
      <c r="C1981" s="5" t="str">
        <f>"黄良琴"</f>
        <v>黄良琴</v>
      </c>
      <c r="D1981" s="5" t="str">
        <f t="shared" si="79"/>
        <v>女</v>
      </c>
      <c r="E1981" s="5" t="s">
        <v>12</v>
      </c>
    </row>
    <row r="1982" customHeight="1" spans="1:5">
      <c r="A1982" s="5">
        <v>1980</v>
      </c>
      <c r="B1982" s="5" t="s">
        <v>42</v>
      </c>
      <c r="C1982" s="5" t="str">
        <f>"陈颖"</f>
        <v>陈颖</v>
      </c>
      <c r="D1982" s="5" t="str">
        <f t="shared" si="79"/>
        <v>女</v>
      </c>
      <c r="E1982" s="5" t="s">
        <v>12</v>
      </c>
    </row>
    <row r="1983" customHeight="1" spans="1:5">
      <c r="A1983" s="5">
        <v>1981</v>
      </c>
      <c r="B1983" s="5" t="s">
        <v>42</v>
      </c>
      <c r="C1983" s="5" t="str">
        <f>"刘芳丽"</f>
        <v>刘芳丽</v>
      </c>
      <c r="D1983" s="5" t="str">
        <f t="shared" si="79"/>
        <v>女</v>
      </c>
      <c r="E1983" s="5" t="s">
        <v>12</v>
      </c>
    </row>
    <row r="1984" customHeight="1" spans="1:5">
      <c r="A1984" s="5">
        <v>1982</v>
      </c>
      <c r="B1984" s="5" t="s">
        <v>42</v>
      </c>
      <c r="C1984" s="5" t="str">
        <f>"张昌珍"</f>
        <v>张昌珍</v>
      </c>
      <c r="D1984" s="5" t="str">
        <f t="shared" si="79"/>
        <v>女</v>
      </c>
      <c r="E1984" s="5" t="s">
        <v>12</v>
      </c>
    </row>
    <row r="1985" customHeight="1" spans="1:5">
      <c r="A1985" s="5">
        <v>1983</v>
      </c>
      <c r="B1985" s="5" t="s">
        <v>42</v>
      </c>
      <c r="C1985" s="5" t="str">
        <f>"陈小婷"</f>
        <v>陈小婷</v>
      </c>
      <c r="D1985" s="5" t="str">
        <f t="shared" si="79"/>
        <v>女</v>
      </c>
      <c r="E1985" s="5" t="s">
        <v>12</v>
      </c>
    </row>
    <row r="1986" customHeight="1" spans="1:5">
      <c r="A1986" s="5">
        <v>1984</v>
      </c>
      <c r="B1986" s="5" t="s">
        <v>42</v>
      </c>
      <c r="C1986" s="5" t="str">
        <f>"符少姗"</f>
        <v>符少姗</v>
      </c>
      <c r="D1986" s="5" t="str">
        <f t="shared" si="79"/>
        <v>女</v>
      </c>
      <c r="E1986" s="5" t="s">
        <v>12</v>
      </c>
    </row>
    <row r="1987" customHeight="1" spans="1:5">
      <c r="A1987" s="5">
        <v>1985</v>
      </c>
      <c r="B1987" s="5" t="s">
        <v>42</v>
      </c>
      <c r="C1987" s="5" t="str">
        <f>"王小慧"</f>
        <v>王小慧</v>
      </c>
      <c r="D1987" s="5" t="str">
        <f t="shared" si="79"/>
        <v>女</v>
      </c>
      <c r="E1987" s="5" t="s">
        <v>12</v>
      </c>
    </row>
    <row r="1988" customHeight="1" spans="1:5">
      <c r="A1988" s="5">
        <v>1986</v>
      </c>
      <c r="B1988" s="5" t="s">
        <v>42</v>
      </c>
      <c r="C1988" s="5" t="str">
        <f>"符赵霞"</f>
        <v>符赵霞</v>
      </c>
      <c r="D1988" s="5" t="str">
        <f t="shared" si="79"/>
        <v>女</v>
      </c>
      <c r="E1988" s="5" t="s">
        <v>12</v>
      </c>
    </row>
    <row r="1989" customHeight="1" spans="1:5">
      <c r="A1989" s="5">
        <v>1987</v>
      </c>
      <c r="B1989" s="5" t="s">
        <v>42</v>
      </c>
      <c r="C1989" s="5" t="str">
        <f>"莫婉茜"</f>
        <v>莫婉茜</v>
      </c>
      <c r="D1989" s="5" t="str">
        <f t="shared" si="79"/>
        <v>女</v>
      </c>
      <c r="E1989" s="5" t="s">
        <v>12</v>
      </c>
    </row>
    <row r="1990" customHeight="1" spans="1:5">
      <c r="A1990" s="5">
        <v>1988</v>
      </c>
      <c r="B1990" s="5" t="s">
        <v>42</v>
      </c>
      <c r="C1990" s="5" t="str">
        <f>"王春燕"</f>
        <v>王春燕</v>
      </c>
      <c r="D1990" s="5" t="str">
        <f t="shared" si="79"/>
        <v>女</v>
      </c>
      <c r="E1990" s="5" t="s">
        <v>12</v>
      </c>
    </row>
    <row r="1991" customHeight="1" spans="1:5">
      <c r="A1991" s="5">
        <v>1989</v>
      </c>
      <c r="B1991" s="5" t="s">
        <v>42</v>
      </c>
      <c r="C1991" s="5" t="str">
        <f>"王梅花"</f>
        <v>王梅花</v>
      </c>
      <c r="D1991" s="5" t="str">
        <f t="shared" si="79"/>
        <v>女</v>
      </c>
      <c r="E1991" s="5" t="s">
        <v>12</v>
      </c>
    </row>
    <row r="1992" customHeight="1" spans="1:5">
      <c r="A1992" s="5">
        <v>1990</v>
      </c>
      <c r="B1992" s="5" t="s">
        <v>42</v>
      </c>
      <c r="C1992" s="5" t="str">
        <f>"王惠金"</f>
        <v>王惠金</v>
      </c>
      <c r="D1992" s="5" t="str">
        <f t="shared" si="79"/>
        <v>女</v>
      </c>
      <c r="E1992" s="5" t="s">
        <v>12</v>
      </c>
    </row>
    <row r="1993" customHeight="1" spans="1:5">
      <c r="A1993" s="5">
        <v>1991</v>
      </c>
      <c r="B1993" s="5" t="s">
        <v>42</v>
      </c>
      <c r="C1993" s="5" t="str">
        <f>"邢敏"</f>
        <v>邢敏</v>
      </c>
      <c r="D1993" s="5" t="str">
        <f t="shared" si="79"/>
        <v>女</v>
      </c>
      <c r="E1993" s="5" t="s">
        <v>12</v>
      </c>
    </row>
    <row r="1994" customHeight="1" spans="1:5">
      <c r="A1994" s="5">
        <v>1992</v>
      </c>
      <c r="B1994" s="5" t="s">
        <v>42</v>
      </c>
      <c r="C1994" s="5" t="str">
        <f>"吴莉颖"</f>
        <v>吴莉颖</v>
      </c>
      <c r="D1994" s="5" t="str">
        <f t="shared" si="79"/>
        <v>女</v>
      </c>
      <c r="E1994" s="5" t="s">
        <v>12</v>
      </c>
    </row>
    <row r="1995" customHeight="1" spans="1:5">
      <c r="A1995" s="5">
        <v>1993</v>
      </c>
      <c r="B1995" s="5" t="s">
        <v>42</v>
      </c>
      <c r="C1995" s="5" t="str">
        <f>"周小艳"</f>
        <v>周小艳</v>
      </c>
      <c r="D1995" s="5" t="str">
        <f t="shared" si="79"/>
        <v>女</v>
      </c>
      <c r="E1995" s="5" t="s">
        <v>12</v>
      </c>
    </row>
    <row r="1996" customHeight="1" spans="1:5">
      <c r="A1996" s="5">
        <v>1994</v>
      </c>
      <c r="B1996" s="5" t="s">
        <v>42</v>
      </c>
      <c r="C1996" s="5" t="str">
        <f>"沈玲"</f>
        <v>沈玲</v>
      </c>
      <c r="D1996" s="5" t="str">
        <f t="shared" si="79"/>
        <v>女</v>
      </c>
      <c r="E1996" s="5" t="s">
        <v>12</v>
      </c>
    </row>
    <row r="1997" customHeight="1" spans="1:5">
      <c r="A1997" s="5">
        <v>1995</v>
      </c>
      <c r="B1997" s="5" t="s">
        <v>42</v>
      </c>
      <c r="C1997" s="5" t="str">
        <f>"符梦沙"</f>
        <v>符梦沙</v>
      </c>
      <c r="D1997" s="5" t="str">
        <f t="shared" si="79"/>
        <v>女</v>
      </c>
      <c r="E1997" s="5" t="s">
        <v>12</v>
      </c>
    </row>
    <row r="1998" customHeight="1" spans="1:5">
      <c r="A1998" s="5">
        <v>1996</v>
      </c>
      <c r="B1998" s="5" t="s">
        <v>42</v>
      </c>
      <c r="C1998" s="5" t="str">
        <f>"卢小婷"</f>
        <v>卢小婷</v>
      </c>
      <c r="D1998" s="5" t="str">
        <f t="shared" si="79"/>
        <v>女</v>
      </c>
      <c r="E1998" s="5" t="s">
        <v>12</v>
      </c>
    </row>
    <row r="1999" customHeight="1" spans="1:5">
      <c r="A1999" s="5">
        <v>1997</v>
      </c>
      <c r="B1999" s="5" t="s">
        <v>42</v>
      </c>
      <c r="C1999" s="5" t="str">
        <f>"陈慧"</f>
        <v>陈慧</v>
      </c>
      <c r="D1999" s="5" t="str">
        <f t="shared" si="79"/>
        <v>女</v>
      </c>
      <c r="E1999" s="5" t="s">
        <v>12</v>
      </c>
    </row>
    <row r="2000" customHeight="1" spans="1:5">
      <c r="A2000" s="5">
        <v>1998</v>
      </c>
      <c r="B2000" s="5" t="s">
        <v>42</v>
      </c>
      <c r="C2000" s="5" t="str">
        <f>"唐小丽"</f>
        <v>唐小丽</v>
      </c>
      <c r="D2000" s="5" t="str">
        <f t="shared" si="79"/>
        <v>女</v>
      </c>
      <c r="E2000" s="5" t="s">
        <v>12</v>
      </c>
    </row>
    <row r="2001" customHeight="1" spans="1:5">
      <c r="A2001" s="5">
        <v>1999</v>
      </c>
      <c r="B2001" s="5" t="s">
        <v>42</v>
      </c>
      <c r="C2001" s="5" t="str">
        <f>"陈妙"</f>
        <v>陈妙</v>
      </c>
      <c r="D2001" s="5" t="str">
        <f t="shared" si="79"/>
        <v>女</v>
      </c>
      <c r="E2001" s="5" t="s">
        <v>12</v>
      </c>
    </row>
    <row r="2002" customHeight="1" spans="1:5">
      <c r="A2002" s="5">
        <v>2000</v>
      </c>
      <c r="B2002" s="5" t="s">
        <v>42</v>
      </c>
      <c r="C2002" s="5" t="str">
        <f>"陈云芳"</f>
        <v>陈云芳</v>
      </c>
      <c r="D2002" s="5" t="str">
        <f t="shared" si="79"/>
        <v>女</v>
      </c>
      <c r="E2002" s="5" t="s">
        <v>12</v>
      </c>
    </row>
    <row r="2003" customHeight="1" spans="1:5">
      <c r="A2003" s="5">
        <v>2001</v>
      </c>
      <c r="B2003" s="5" t="s">
        <v>42</v>
      </c>
      <c r="C2003" s="5" t="str">
        <f>"莫壮颖"</f>
        <v>莫壮颖</v>
      </c>
      <c r="D2003" s="5" t="str">
        <f t="shared" si="79"/>
        <v>女</v>
      </c>
      <c r="E2003" s="5" t="s">
        <v>12</v>
      </c>
    </row>
    <row r="2004" customHeight="1" spans="1:5">
      <c r="A2004" s="5">
        <v>2002</v>
      </c>
      <c r="B2004" s="5" t="s">
        <v>42</v>
      </c>
      <c r="C2004" s="5" t="str">
        <f>"王世韵"</f>
        <v>王世韵</v>
      </c>
      <c r="D2004" s="5" t="str">
        <f t="shared" si="79"/>
        <v>女</v>
      </c>
      <c r="E2004" s="5" t="s">
        <v>12</v>
      </c>
    </row>
    <row r="2005" customHeight="1" spans="1:5">
      <c r="A2005" s="5">
        <v>2003</v>
      </c>
      <c r="B2005" s="5" t="s">
        <v>42</v>
      </c>
      <c r="C2005" s="5" t="str">
        <f>"梁亚英"</f>
        <v>梁亚英</v>
      </c>
      <c r="D2005" s="5" t="str">
        <f t="shared" si="79"/>
        <v>女</v>
      </c>
      <c r="E2005" s="5" t="s">
        <v>12</v>
      </c>
    </row>
    <row r="2006" customHeight="1" spans="1:5">
      <c r="A2006" s="5">
        <v>2004</v>
      </c>
      <c r="B2006" s="5" t="s">
        <v>42</v>
      </c>
      <c r="C2006" s="5" t="str">
        <f>"李继丹"</f>
        <v>李继丹</v>
      </c>
      <c r="D2006" s="5" t="str">
        <f t="shared" si="79"/>
        <v>女</v>
      </c>
      <c r="E2006" s="5" t="s">
        <v>12</v>
      </c>
    </row>
    <row r="2007" customHeight="1" spans="1:5">
      <c r="A2007" s="5">
        <v>2005</v>
      </c>
      <c r="B2007" s="5" t="s">
        <v>42</v>
      </c>
      <c r="C2007" s="5" t="str">
        <f>"彭美星"</f>
        <v>彭美星</v>
      </c>
      <c r="D2007" s="5" t="str">
        <f t="shared" si="79"/>
        <v>女</v>
      </c>
      <c r="E2007" s="5" t="s">
        <v>12</v>
      </c>
    </row>
    <row r="2008" customHeight="1" spans="1:5">
      <c r="A2008" s="5">
        <v>2006</v>
      </c>
      <c r="B2008" s="5" t="s">
        <v>42</v>
      </c>
      <c r="C2008" s="5" t="str">
        <f>"黄天颖"</f>
        <v>黄天颖</v>
      </c>
      <c r="D2008" s="5" t="str">
        <f t="shared" si="79"/>
        <v>女</v>
      </c>
      <c r="E2008" s="5" t="s">
        <v>12</v>
      </c>
    </row>
    <row r="2009" customHeight="1" spans="1:5">
      <c r="A2009" s="5">
        <v>2007</v>
      </c>
      <c r="B2009" s="5" t="s">
        <v>42</v>
      </c>
      <c r="C2009" s="5" t="str">
        <f>"莫海媛"</f>
        <v>莫海媛</v>
      </c>
      <c r="D2009" s="5" t="str">
        <f t="shared" si="79"/>
        <v>女</v>
      </c>
      <c r="E2009" s="5" t="s">
        <v>12</v>
      </c>
    </row>
    <row r="2010" customHeight="1" spans="1:5">
      <c r="A2010" s="5">
        <v>2008</v>
      </c>
      <c r="B2010" s="5" t="s">
        <v>42</v>
      </c>
      <c r="C2010" s="5" t="str">
        <f>"蒋兰香"</f>
        <v>蒋兰香</v>
      </c>
      <c r="D2010" s="5" t="str">
        <f t="shared" si="79"/>
        <v>女</v>
      </c>
      <c r="E2010" s="5" t="s">
        <v>12</v>
      </c>
    </row>
    <row r="2011" customHeight="1" spans="1:5">
      <c r="A2011" s="5">
        <v>2009</v>
      </c>
      <c r="B2011" s="5" t="s">
        <v>42</v>
      </c>
      <c r="C2011" s="5" t="str">
        <f>"吉才燕"</f>
        <v>吉才燕</v>
      </c>
      <c r="D2011" s="5" t="str">
        <f t="shared" si="79"/>
        <v>女</v>
      </c>
      <c r="E2011" s="5" t="s">
        <v>12</v>
      </c>
    </row>
    <row r="2012" customHeight="1" spans="1:5">
      <c r="A2012" s="5">
        <v>2010</v>
      </c>
      <c r="B2012" s="5" t="s">
        <v>42</v>
      </c>
      <c r="C2012" s="5" t="str">
        <f>"陈茂精"</f>
        <v>陈茂精</v>
      </c>
      <c r="D2012" s="5" t="str">
        <f>"男"</f>
        <v>男</v>
      </c>
      <c r="E2012" s="5" t="s">
        <v>12</v>
      </c>
    </row>
    <row r="2013" customHeight="1" spans="1:5">
      <c r="A2013" s="5">
        <v>2011</v>
      </c>
      <c r="B2013" s="5" t="s">
        <v>42</v>
      </c>
      <c r="C2013" s="5" t="str">
        <f>"李秀艾"</f>
        <v>李秀艾</v>
      </c>
      <c r="D2013" s="5" t="str">
        <f>"女"</f>
        <v>女</v>
      </c>
      <c r="E2013" s="5" t="s">
        <v>12</v>
      </c>
    </row>
    <row r="2014" customHeight="1" spans="1:5">
      <c r="A2014" s="5">
        <v>2012</v>
      </c>
      <c r="B2014" s="5" t="s">
        <v>42</v>
      </c>
      <c r="C2014" s="5" t="str">
        <f>"许婷瑾"</f>
        <v>许婷瑾</v>
      </c>
      <c r="D2014" s="5" t="str">
        <f>"女"</f>
        <v>女</v>
      </c>
      <c r="E2014" s="5" t="s">
        <v>12</v>
      </c>
    </row>
    <row r="2015" customHeight="1" spans="1:5">
      <c r="A2015" s="5">
        <v>2013</v>
      </c>
      <c r="B2015" s="5" t="s">
        <v>44</v>
      </c>
      <c r="C2015" s="5" t="str">
        <f>"赵敏敏"</f>
        <v>赵敏敏</v>
      </c>
      <c r="D2015" s="5" t="str">
        <f>"女"</f>
        <v>女</v>
      </c>
      <c r="E2015" s="5" t="s">
        <v>12</v>
      </c>
    </row>
    <row r="2016" customHeight="1" spans="1:5">
      <c r="A2016" s="5">
        <v>2014</v>
      </c>
      <c r="B2016" s="5" t="s">
        <v>44</v>
      </c>
      <c r="C2016" s="5" t="str">
        <f>"陈颖"</f>
        <v>陈颖</v>
      </c>
      <c r="D2016" s="5" t="str">
        <f>"女"</f>
        <v>女</v>
      </c>
      <c r="E2016" s="5" t="s">
        <v>12</v>
      </c>
    </row>
    <row r="2017" customHeight="1" spans="1:5">
      <c r="A2017" s="5">
        <v>2015</v>
      </c>
      <c r="B2017" s="5" t="s">
        <v>44</v>
      </c>
      <c r="C2017" s="5" t="str">
        <f>"倪俊伦"</f>
        <v>倪俊伦</v>
      </c>
      <c r="D2017" s="5" t="str">
        <f>"男"</f>
        <v>男</v>
      </c>
      <c r="E2017" s="5" t="s">
        <v>12</v>
      </c>
    </row>
    <row r="2018" customHeight="1" spans="1:5">
      <c r="A2018" s="5">
        <v>2016</v>
      </c>
      <c r="B2018" s="5" t="s">
        <v>44</v>
      </c>
      <c r="C2018" s="5" t="str">
        <f>"张小莉"</f>
        <v>张小莉</v>
      </c>
      <c r="D2018" s="5" t="str">
        <f t="shared" ref="D2018:D2026" si="80">"女"</f>
        <v>女</v>
      </c>
      <c r="E2018" s="5" t="s">
        <v>12</v>
      </c>
    </row>
    <row r="2019" customHeight="1" spans="1:5">
      <c r="A2019" s="5">
        <v>2017</v>
      </c>
      <c r="B2019" s="5" t="s">
        <v>44</v>
      </c>
      <c r="C2019" s="5" t="str">
        <f>"罗思婷"</f>
        <v>罗思婷</v>
      </c>
      <c r="D2019" s="5" t="str">
        <f t="shared" si="80"/>
        <v>女</v>
      </c>
      <c r="E2019" s="5" t="s">
        <v>12</v>
      </c>
    </row>
    <row r="2020" customHeight="1" spans="1:5">
      <c r="A2020" s="5">
        <v>2018</v>
      </c>
      <c r="B2020" s="5" t="s">
        <v>44</v>
      </c>
      <c r="C2020" s="5" t="str">
        <f>"符婷钰"</f>
        <v>符婷钰</v>
      </c>
      <c r="D2020" s="5" t="str">
        <f t="shared" si="80"/>
        <v>女</v>
      </c>
      <c r="E2020" s="5" t="s">
        <v>12</v>
      </c>
    </row>
    <row r="2021" customHeight="1" spans="1:5">
      <c r="A2021" s="5">
        <v>2019</v>
      </c>
      <c r="B2021" s="5" t="s">
        <v>44</v>
      </c>
      <c r="C2021" s="5" t="str">
        <f>"谢兰花"</f>
        <v>谢兰花</v>
      </c>
      <c r="D2021" s="5" t="str">
        <f t="shared" si="80"/>
        <v>女</v>
      </c>
      <c r="E2021" s="5" t="s">
        <v>12</v>
      </c>
    </row>
    <row r="2022" customHeight="1" spans="1:5">
      <c r="A2022" s="5">
        <v>2020</v>
      </c>
      <c r="B2022" s="5" t="s">
        <v>44</v>
      </c>
      <c r="C2022" s="5" t="str">
        <f>"李秋妹"</f>
        <v>李秋妹</v>
      </c>
      <c r="D2022" s="5" t="str">
        <f t="shared" si="80"/>
        <v>女</v>
      </c>
      <c r="E2022" s="5" t="s">
        <v>12</v>
      </c>
    </row>
    <row r="2023" customHeight="1" spans="1:5">
      <c r="A2023" s="5">
        <v>2021</v>
      </c>
      <c r="B2023" s="5" t="s">
        <v>44</v>
      </c>
      <c r="C2023" s="5" t="str">
        <f>"周丹"</f>
        <v>周丹</v>
      </c>
      <c r="D2023" s="5" t="str">
        <f t="shared" si="80"/>
        <v>女</v>
      </c>
      <c r="E2023" s="5" t="s">
        <v>12</v>
      </c>
    </row>
    <row r="2024" customHeight="1" spans="1:5">
      <c r="A2024" s="5">
        <v>2022</v>
      </c>
      <c r="B2024" s="5" t="s">
        <v>44</v>
      </c>
      <c r="C2024" s="5" t="str">
        <f>"羊彩虹"</f>
        <v>羊彩虹</v>
      </c>
      <c r="D2024" s="5" t="str">
        <f t="shared" si="80"/>
        <v>女</v>
      </c>
      <c r="E2024" s="5" t="s">
        <v>12</v>
      </c>
    </row>
    <row r="2025" customHeight="1" spans="1:5">
      <c r="A2025" s="5">
        <v>2023</v>
      </c>
      <c r="B2025" s="5" t="s">
        <v>44</v>
      </c>
      <c r="C2025" s="5" t="str">
        <f>"李明秀"</f>
        <v>李明秀</v>
      </c>
      <c r="D2025" s="5" t="str">
        <f t="shared" si="80"/>
        <v>女</v>
      </c>
      <c r="E2025" s="5" t="s">
        <v>12</v>
      </c>
    </row>
    <row r="2026" customHeight="1" spans="1:5">
      <c r="A2026" s="5">
        <v>2024</v>
      </c>
      <c r="B2026" s="5" t="s">
        <v>44</v>
      </c>
      <c r="C2026" s="5" t="str">
        <f>"林春珍"</f>
        <v>林春珍</v>
      </c>
      <c r="D2026" s="5" t="str">
        <f t="shared" si="80"/>
        <v>女</v>
      </c>
      <c r="E2026" s="5" t="s">
        <v>12</v>
      </c>
    </row>
    <row r="2027" customHeight="1" spans="1:5">
      <c r="A2027" s="5">
        <v>2025</v>
      </c>
      <c r="B2027" s="5" t="s">
        <v>44</v>
      </c>
      <c r="C2027" s="5" t="str">
        <f>"周海峰"</f>
        <v>周海峰</v>
      </c>
      <c r="D2027" s="5" t="str">
        <f>"男"</f>
        <v>男</v>
      </c>
      <c r="E2027" s="5" t="s">
        <v>12</v>
      </c>
    </row>
    <row r="2028" customHeight="1" spans="1:5">
      <c r="A2028" s="5">
        <v>2026</v>
      </c>
      <c r="B2028" s="5" t="s">
        <v>44</v>
      </c>
      <c r="C2028" s="5" t="str">
        <f>"曾燕"</f>
        <v>曾燕</v>
      </c>
      <c r="D2028" s="5" t="str">
        <f t="shared" ref="D2028:D2052" si="81">"女"</f>
        <v>女</v>
      </c>
      <c r="E2028" s="5" t="s">
        <v>12</v>
      </c>
    </row>
    <row r="2029" customHeight="1" spans="1:5">
      <c r="A2029" s="5">
        <v>2027</v>
      </c>
      <c r="B2029" s="5" t="s">
        <v>44</v>
      </c>
      <c r="C2029" s="5" t="str">
        <f>"黎婆乾"</f>
        <v>黎婆乾</v>
      </c>
      <c r="D2029" s="5" t="str">
        <f t="shared" si="81"/>
        <v>女</v>
      </c>
      <c r="E2029" s="5" t="s">
        <v>12</v>
      </c>
    </row>
    <row r="2030" customHeight="1" spans="1:5">
      <c r="A2030" s="5">
        <v>2028</v>
      </c>
      <c r="B2030" s="5" t="s">
        <v>44</v>
      </c>
      <c r="C2030" s="5" t="str">
        <f>"叶春伶"</f>
        <v>叶春伶</v>
      </c>
      <c r="D2030" s="5" t="str">
        <f t="shared" si="81"/>
        <v>女</v>
      </c>
      <c r="E2030" s="5" t="s">
        <v>12</v>
      </c>
    </row>
    <row r="2031" customHeight="1" spans="1:5">
      <c r="A2031" s="5">
        <v>2029</v>
      </c>
      <c r="B2031" s="5" t="s">
        <v>44</v>
      </c>
      <c r="C2031" s="5" t="str">
        <f>"黎兴芳"</f>
        <v>黎兴芳</v>
      </c>
      <c r="D2031" s="5" t="str">
        <f t="shared" si="81"/>
        <v>女</v>
      </c>
      <c r="E2031" s="5" t="s">
        <v>12</v>
      </c>
    </row>
    <row r="2032" customHeight="1" spans="1:5">
      <c r="A2032" s="5">
        <v>2030</v>
      </c>
      <c r="B2032" s="5" t="s">
        <v>44</v>
      </c>
      <c r="C2032" s="5" t="str">
        <f>"任晶"</f>
        <v>任晶</v>
      </c>
      <c r="D2032" s="5" t="str">
        <f t="shared" si="81"/>
        <v>女</v>
      </c>
      <c r="E2032" s="5" t="s">
        <v>12</v>
      </c>
    </row>
    <row r="2033" customHeight="1" spans="1:5">
      <c r="A2033" s="5">
        <v>2031</v>
      </c>
      <c r="B2033" s="5" t="s">
        <v>44</v>
      </c>
      <c r="C2033" s="5" t="str">
        <f>"林丽薇"</f>
        <v>林丽薇</v>
      </c>
      <c r="D2033" s="5" t="str">
        <f t="shared" si="81"/>
        <v>女</v>
      </c>
      <c r="E2033" s="5" t="s">
        <v>12</v>
      </c>
    </row>
    <row r="2034" customHeight="1" spans="1:5">
      <c r="A2034" s="5">
        <v>2032</v>
      </c>
      <c r="B2034" s="5" t="s">
        <v>44</v>
      </c>
      <c r="C2034" s="5" t="str">
        <f>"冯小恋"</f>
        <v>冯小恋</v>
      </c>
      <c r="D2034" s="5" t="str">
        <f t="shared" si="81"/>
        <v>女</v>
      </c>
      <c r="E2034" s="5" t="s">
        <v>12</v>
      </c>
    </row>
    <row r="2035" customHeight="1" spans="1:5">
      <c r="A2035" s="5">
        <v>2033</v>
      </c>
      <c r="B2035" s="5" t="s">
        <v>44</v>
      </c>
      <c r="C2035" s="5" t="str">
        <f>"范聪"</f>
        <v>范聪</v>
      </c>
      <c r="D2035" s="5" t="str">
        <f t="shared" si="81"/>
        <v>女</v>
      </c>
      <c r="E2035" s="5" t="s">
        <v>12</v>
      </c>
    </row>
    <row r="2036" customHeight="1" spans="1:5">
      <c r="A2036" s="5">
        <v>2034</v>
      </c>
      <c r="B2036" s="5" t="s">
        <v>44</v>
      </c>
      <c r="C2036" s="5" t="str">
        <f>"叶紫佳"</f>
        <v>叶紫佳</v>
      </c>
      <c r="D2036" s="5" t="str">
        <f t="shared" si="81"/>
        <v>女</v>
      </c>
      <c r="E2036" s="5" t="s">
        <v>12</v>
      </c>
    </row>
    <row r="2037" customHeight="1" spans="1:5">
      <c r="A2037" s="5">
        <v>2035</v>
      </c>
      <c r="B2037" s="5" t="s">
        <v>44</v>
      </c>
      <c r="C2037" s="5" t="str">
        <f>"李金锡"</f>
        <v>李金锡</v>
      </c>
      <c r="D2037" s="5" t="str">
        <f t="shared" si="81"/>
        <v>女</v>
      </c>
      <c r="E2037" s="5" t="s">
        <v>12</v>
      </c>
    </row>
    <row r="2038" customHeight="1" spans="1:5">
      <c r="A2038" s="5">
        <v>2036</v>
      </c>
      <c r="B2038" s="5" t="s">
        <v>44</v>
      </c>
      <c r="C2038" s="5" t="str">
        <f>"陈霞"</f>
        <v>陈霞</v>
      </c>
      <c r="D2038" s="5" t="str">
        <f t="shared" si="81"/>
        <v>女</v>
      </c>
      <c r="E2038" s="5" t="s">
        <v>12</v>
      </c>
    </row>
    <row r="2039" customHeight="1" spans="1:5">
      <c r="A2039" s="5">
        <v>2037</v>
      </c>
      <c r="B2039" s="5" t="s">
        <v>44</v>
      </c>
      <c r="C2039" s="5" t="str">
        <f>"潘雨"</f>
        <v>潘雨</v>
      </c>
      <c r="D2039" s="5" t="str">
        <f t="shared" si="81"/>
        <v>女</v>
      </c>
      <c r="E2039" s="5" t="s">
        <v>12</v>
      </c>
    </row>
    <row r="2040" customHeight="1" spans="1:5">
      <c r="A2040" s="5">
        <v>2038</v>
      </c>
      <c r="B2040" s="5" t="s">
        <v>44</v>
      </c>
      <c r="C2040" s="5" t="str">
        <f>"李小 烈"</f>
        <v>李小 烈</v>
      </c>
      <c r="D2040" s="5" t="str">
        <f t="shared" si="81"/>
        <v>女</v>
      </c>
      <c r="E2040" s="5" t="s">
        <v>12</v>
      </c>
    </row>
    <row r="2041" customHeight="1" spans="1:5">
      <c r="A2041" s="5">
        <v>2039</v>
      </c>
      <c r="B2041" s="5" t="s">
        <v>44</v>
      </c>
      <c r="C2041" s="5" t="str">
        <f>"韦婷"</f>
        <v>韦婷</v>
      </c>
      <c r="D2041" s="5" t="str">
        <f t="shared" si="81"/>
        <v>女</v>
      </c>
      <c r="E2041" s="5" t="s">
        <v>12</v>
      </c>
    </row>
    <row r="2042" customHeight="1" spans="1:5">
      <c r="A2042" s="5">
        <v>2040</v>
      </c>
      <c r="B2042" s="5" t="s">
        <v>44</v>
      </c>
      <c r="C2042" s="5" t="str">
        <f>"卢杨艳"</f>
        <v>卢杨艳</v>
      </c>
      <c r="D2042" s="5" t="str">
        <f t="shared" si="81"/>
        <v>女</v>
      </c>
      <c r="E2042" s="5" t="s">
        <v>12</v>
      </c>
    </row>
    <row r="2043" customHeight="1" spans="1:5">
      <c r="A2043" s="5">
        <v>2041</v>
      </c>
      <c r="B2043" s="5" t="s">
        <v>44</v>
      </c>
      <c r="C2043" s="5" t="str">
        <f>"孙玉燕"</f>
        <v>孙玉燕</v>
      </c>
      <c r="D2043" s="5" t="str">
        <f t="shared" si="81"/>
        <v>女</v>
      </c>
      <c r="E2043" s="5" t="s">
        <v>12</v>
      </c>
    </row>
    <row r="2044" customHeight="1" spans="1:5">
      <c r="A2044" s="5">
        <v>2042</v>
      </c>
      <c r="B2044" s="5" t="s">
        <v>44</v>
      </c>
      <c r="C2044" s="5" t="str">
        <f>"文敬珍"</f>
        <v>文敬珍</v>
      </c>
      <c r="D2044" s="5" t="str">
        <f t="shared" si="81"/>
        <v>女</v>
      </c>
      <c r="E2044" s="5" t="s">
        <v>12</v>
      </c>
    </row>
    <row r="2045" customHeight="1" spans="1:5">
      <c r="A2045" s="5">
        <v>2043</v>
      </c>
      <c r="B2045" s="5" t="s">
        <v>44</v>
      </c>
      <c r="C2045" s="5" t="str">
        <f>"郑丽灵"</f>
        <v>郑丽灵</v>
      </c>
      <c r="D2045" s="5" t="str">
        <f t="shared" si="81"/>
        <v>女</v>
      </c>
      <c r="E2045" s="5" t="s">
        <v>12</v>
      </c>
    </row>
    <row r="2046" customHeight="1" spans="1:5">
      <c r="A2046" s="5">
        <v>2044</v>
      </c>
      <c r="B2046" s="5" t="s">
        <v>44</v>
      </c>
      <c r="C2046" s="5" t="str">
        <f>"何琼祯"</f>
        <v>何琼祯</v>
      </c>
      <c r="D2046" s="5" t="str">
        <f t="shared" si="81"/>
        <v>女</v>
      </c>
      <c r="E2046" s="5" t="s">
        <v>12</v>
      </c>
    </row>
    <row r="2047" customHeight="1" spans="1:5">
      <c r="A2047" s="5">
        <v>2045</v>
      </c>
      <c r="B2047" s="5" t="s">
        <v>44</v>
      </c>
      <c r="C2047" s="5" t="str">
        <f>"陈婉青"</f>
        <v>陈婉青</v>
      </c>
      <c r="D2047" s="5" t="str">
        <f t="shared" si="81"/>
        <v>女</v>
      </c>
      <c r="E2047" s="5" t="s">
        <v>12</v>
      </c>
    </row>
    <row r="2048" customHeight="1" spans="1:5">
      <c r="A2048" s="5">
        <v>2046</v>
      </c>
      <c r="B2048" s="5" t="s">
        <v>44</v>
      </c>
      <c r="C2048" s="5" t="str">
        <f>"符兰珍"</f>
        <v>符兰珍</v>
      </c>
      <c r="D2048" s="5" t="str">
        <f t="shared" si="81"/>
        <v>女</v>
      </c>
      <c r="E2048" s="5" t="s">
        <v>12</v>
      </c>
    </row>
    <row r="2049" customHeight="1" spans="1:5">
      <c r="A2049" s="5">
        <v>2047</v>
      </c>
      <c r="B2049" s="5" t="s">
        <v>44</v>
      </c>
      <c r="C2049" s="5" t="str">
        <f>"吴美萱"</f>
        <v>吴美萱</v>
      </c>
      <c r="D2049" s="5" t="str">
        <f t="shared" si="81"/>
        <v>女</v>
      </c>
      <c r="E2049" s="5" t="s">
        <v>12</v>
      </c>
    </row>
    <row r="2050" customHeight="1" spans="1:5">
      <c r="A2050" s="5">
        <v>2048</v>
      </c>
      <c r="B2050" s="5" t="s">
        <v>44</v>
      </c>
      <c r="C2050" s="5" t="str">
        <f>"陈玉妹"</f>
        <v>陈玉妹</v>
      </c>
      <c r="D2050" s="5" t="str">
        <f t="shared" si="81"/>
        <v>女</v>
      </c>
      <c r="E2050" s="5" t="s">
        <v>12</v>
      </c>
    </row>
    <row r="2051" customHeight="1" spans="1:5">
      <c r="A2051" s="5">
        <v>2049</v>
      </c>
      <c r="B2051" s="5" t="s">
        <v>44</v>
      </c>
      <c r="C2051" s="5" t="str">
        <f>"莫茹"</f>
        <v>莫茹</v>
      </c>
      <c r="D2051" s="5" t="str">
        <f t="shared" si="81"/>
        <v>女</v>
      </c>
      <c r="E2051" s="5" t="s">
        <v>12</v>
      </c>
    </row>
    <row r="2052" customHeight="1" spans="1:5">
      <c r="A2052" s="5">
        <v>2050</v>
      </c>
      <c r="B2052" s="5" t="s">
        <v>44</v>
      </c>
      <c r="C2052" s="5" t="str">
        <f>"曾婷"</f>
        <v>曾婷</v>
      </c>
      <c r="D2052" s="5" t="str">
        <f t="shared" si="81"/>
        <v>女</v>
      </c>
      <c r="E2052" s="5" t="s">
        <v>12</v>
      </c>
    </row>
    <row r="2053" customHeight="1" spans="1:5">
      <c r="A2053" s="5">
        <v>2051</v>
      </c>
      <c r="B2053" s="5" t="s">
        <v>44</v>
      </c>
      <c r="C2053" s="5" t="str">
        <f>"谢海聪"</f>
        <v>谢海聪</v>
      </c>
      <c r="D2053" s="5" t="str">
        <f>"男"</f>
        <v>男</v>
      </c>
      <c r="E2053" s="5" t="s">
        <v>12</v>
      </c>
    </row>
    <row r="2054" customHeight="1" spans="1:5">
      <c r="A2054" s="5">
        <v>2052</v>
      </c>
      <c r="B2054" s="5" t="s">
        <v>44</v>
      </c>
      <c r="C2054" s="5" t="str">
        <f>"邱美玲"</f>
        <v>邱美玲</v>
      </c>
      <c r="D2054" s="5" t="str">
        <f t="shared" ref="D2054:D2065" si="82">"女"</f>
        <v>女</v>
      </c>
      <c r="E2054" s="5" t="s">
        <v>12</v>
      </c>
    </row>
    <row r="2055" customHeight="1" spans="1:5">
      <c r="A2055" s="5">
        <v>2053</v>
      </c>
      <c r="B2055" s="5" t="s">
        <v>44</v>
      </c>
      <c r="C2055" s="5" t="str">
        <f>"何婉云"</f>
        <v>何婉云</v>
      </c>
      <c r="D2055" s="5" t="str">
        <f t="shared" si="82"/>
        <v>女</v>
      </c>
      <c r="E2055" s="5" t="s">
        <v>12</v>
      </c>
    </row>
    <row r="2056" customHeight="1" spans="1:5">
      <c r="A2056" s="5">
        <v>2054</v>
      </c>
      <c r="B2056" s="5" t="s">
        <v>45</v>
      </c>
      <c r="C2056" s="5" t="str">
        <f>"曾舒曼"</f>
        <v>曾舒曼</v>
      </c>
      <c r="D2056" s="5" t="str">
        <f t="shared" si="82"/>
        <v>女</v>
      </c>
      <c r="E2056" s="5" t="s">
        <v>12</v>
      </c>
    </row>
    <row r="2057" customHeight="1" spans="1:5">
      <c r="A2057" s="5">
        <v>2055</v>
      </c>
      <c r="B2057" s="5" t="s">
        <v>45</v>
      </c>
      <c r="C2057" s="5" t="str">
        <f>"黄丹"</f>
        <v>黄丹</v>
      </c>
      <c r="D2057" s="5" t="str">
        <f t="shared" si="82"/>
        <v>女</v>
      </c>
      <c r="E2057" s="5" t="s">
        <v>12</v>
      </c>
    </row>
    <row r="2058" customHeight="1" spans="1:5">
      <c r="A2058" s="5">
        <v>2056</v>
      </c>
      <c r="B2058" s="5" t="s">
        <v>45</v>
      </c>
      <c r="C2058" s="5" t="str">
        <f>"林钰"</f>
        <v>林钰</v>
      </c>
      <c r="D2058" s="5" t="str">
        <f t="shared" si="82"/>
        <v>女</v>
      </c>
      <c r="E2058" s="5" t="s">
        <v>12</v>
      </c>
    </row>
    <row r="2059" customHeight="1" spans="1:5">
      <c r="A2059" s="5">
        <v>2057</v>
      </c>
      <c r="B2059" s="5" t="s">
        <v>45</v>
      </c>
      <c r="C2059" s="5" t="str">
        <f>"林冰梅"</f>
        <v>林冰梅</v>
      </c>
      <c r="D2059" s="5" t="str">
        <f t="shared" si="82"/>
        <v>女</v>
      </c>
      <c r="E2059" s="5" t="s">
        <v>12</v>
      </c>
    </row>
    <row r="2060" customHeight="1" spans="1:5">
      <c r="A2060" s="5">
        <v>2058</v>
      </c>
      <c r="B2060" s="5" t="s">
        <v>45</v>
      </c>
      <c r="C2060" s="5" t="str">
        <f>"范叶雅"</f>
        <v>范叶雅</v>
      </c>
      <c r="D2060" s="5" t="str">
        <f t="shared" si="82"/>
        <v>女</v>
      </c>
      <c r="E2060" s="5" t="s">
        <v>12</v>
      </c>
    </row>
    <row r="2061" customHeight="1" spans="1:5">
      <c r="A2061" s="5">
        <v>2059</v>
      </c>
      <c r="B2061" s="5" t="s">
        <v>45</v>
      </c>
      <c r="C2061" s="5" t="str">
        <f>"周静"</f>
        <v>周静</v>
      </c>
      <c r="D2061" s="5" t="str">
        <f t="shared" si="82"/>
        <v>女</v>
      </c>
      <c r="E2061" s="5" t="s">
        <v>12</v>
      </c>
    </row>
    <row r="2062" customHeight="1" spans="1:5">
      <c r="A2062" s="5">
        <v>2060</v>
      </c>
      <c r="B2062" s="5" t="s">
        <v>45</v>
      </c>
      <c r="C2062" s="5" t="str">
        <f>"陈小慧"</f>
        <v>陈小慧</v>
      </c>
      <c r="D2062" s="5" t="str">
        <f t="shared" si="82"/>
        <v>女</v>
      </c>
      <c r="E2062" s="5" t="s">
        <v>12</v>
      </c>
    </row>
    <row r="2063" customHeight="1" spans="1:5">
      <c r="A2063" s="5">
        <v>2061</v>
      </c>
      <c r="B2063" s="5" t="s">
        <v>45</v>
      </c>
      <c r="C2063" s="5" t="str">
        <f>"王亚蕊"</f>
        <v>王亚蕊</v>
      </c>
      <c r="D2063" s="5" t="str">
        <f t="shared" si="82"/>
        <v>女</v>
      </c>
      <c r="E2063" s="5" t="s">
        <v>12</v>
      </c>
    </row>
    <row r="2064" customHeight="1" spans="1:5">
      <c r="A2064" s="5">
        <v>2062</v>
      </c>
      <c r="B2064" s="5" t="s">
        <v>45</v>
      </c>
      <c r="C2064" s="5" t="str">
        <f>"郑小曼"</f>
        <v>郑小曼</v>
      </c>
      <c r="D2064" s="5" t="str">
        <f t="shared" si="82"/>
        <v>女</v>
      </c>
      <c r="E2064" s="5" t="s">
        <v>12</v>
      </c>
    </row>
    <row r="2065" customHeight="1" spans="1:5">
      <c r="A2065" s="5">
        <v>2063</v>
      </c>
      <c r="B2065" s="5" t="s">
        <v>45</v>
      </c>
      <c r="C2065" s="5" t="str">
        <f>"陈水云"</f>
        <v>陈水云</v>
      </c>
      <c r="D2065" s="5" t="str">
        <f t="shared" si="82"/>
        <v>女</v>
      </c>
      <c r="E2065" s="5" t="s">
        <v>12</v>
      </c>
    </row>
    <row r="2066" customHeight="1" spans="1:5">
      <c r="A2066" s="5">
        <v>2064</v>
      </c>
      <c r="B2066" s="5" t="s">
        <v>45</v>
      </c>
      <c r="C2066" s="5" t="str">
        <f>"唐程远"</f>
        <v>唐程远</v>
      </c>
      <c r="D2066" s="5" t="str">
        <f>"男"</f>
        <v>男</v>
      </c>
      <c r="E2066" s="5" t="s">
        <v>12</v>
      </c>
    </row>
    <row r="2067" customHeight="1" spans="1:5">
      <c r="A2067" s="5">
        <v>2065</v>
      </c>
      <c r="B2067" s="5" t="s">
        <v>45</v>
      </c>
      <c r="C2067" s="5" t="str">
        <f>"陈香风"</f>
        <v>陈香风</v>
      </c>
      <c r="D2067" s="5" t="str">
        <f t="shared" ref="D2067:D2074" si="83">"女"</f>
        <v>女</v>
      </c>
      <c r="E2067" s="5" t="s">
        <v>12</v>
      </c>
    </row>
    <row r="2068" customHeight="1" spans="1:5">
      <c r="A2068" s="5">
        <v>2066</v>
      </c>
      <c r="B2068" s="5" t="s">
        <v>45</v>
      </c>
      <c r="C2068" s="5" t="str">
        <f>"罗小妹"</f>
        <v>罗小妹</v>
      </c>
      <c r="D2068" s="5" t="str">
        <f t="shared" si="83"/>
        <v>女</v>
      </c>
      <c r="E2068" s="5" t="s">
        <v>12</v>
      </c>
    </row>
    <row r="2069" customHeight="1" spans="1:5">
      <c r="A2069" s="5">
        <v>2067</v>
      </c>
      <c r="B2069" s="5" t="s">
        <v>45</v>
      </c>
      <c r="C2069" s="5" t="str">
        <f>"陈君君"</f>
        <v>陈君君</v>
      </c>
      <c r="D2069" s="5" t="str">
        <f t="shared" si="83"/>
        <v>女</v>
      </c>
      <c r="E2069" s="5" t="s">
        <v>12</v>
      </c>
    </row>
    <row r="2070" customHeight="1" spans="1:5">
      <c r="A2070" s="5">
        <v>2068</v>
      </c>
      <c r="B2070" s="5" t="s">
        <v>45</v>
      </c>
      <c r="C2070" s="5" t="str">
        <f>"张瑞玲"</f>
        <v>张瑞玲</v>
      </c>
      <c r="D2070" s="5" t="str">
        <f t="shared" si="83"/>
        <v>女</v>
      </c>
      <c r="E2070" s="5" t="s">
        <v>12</v>
      </c>
    </row>
    <row r="2071" customHeight="1" spans="1:5">
      <c r="A2071" s="5">
        <v>2069</v>
      </c>
      <c r="B2071" s="5" t="s">
        <v>45</v>
      </c>
      <c r="C2071" s="5" t="str">
        <f>"卢文润"</f>
        <v>卢文润</v>
      </c>
      <c r="D2071" s="5" t="str">
        <f t="shared" si="83"/>
        <v>女</v>
      </c>
      <c r="E2071" s="5" t="s">
        <v>12</v>
      </c>
    </row>
    <row r="2072" customHeight="1" spans="1:5">
      <c r="A2072" s="5">
        <v>2070</v>
      </c>
      <c r="B2072" s="5" t="s">
        <v>45</v>
      </c>
      <c r="C2072" s="5" t="str">
        <f>"黄小含"</f>
        <v>黄小含</v>
      </c>
      <c r="D2072" s="5" t="str">
        <f t="shared" si="83"/>
        <v>女</v>
      </c>
      <c r="E2072" s="5" t="s">
        <v>12</v>
      </c>
    </row>
    <row r="2073" customHeight="1" spans="1:5">
      <c r="A2073" s="5">
        <v>2071</v>
      </c>
      <c r="B2073" s="5" t="s">
        <v>45</v>
      </c>
      <c r="C2073" s="5" t="str">
        <f>"张春丽"</f>
        <v>张春丽</v>
      </c>
      <c r="D2073" s="5" t="str">
        <f t="shared" si="83"/>
        <v>女</v>
      </c>
      <c r="E2073" s="5" t="s">
        <v>12</v>
      </c>
    </row>
    <row r="2074" customHeight="1" spans="1:5">
      <c r="A2074" s="5">
        <v>2072</v>
      </c>
      <c r="B2074" s="5" t="s">
        <v>45</v>
      </c>
      <c r="C2074" s="5" t="str">
        <f>"符兰妍"</f>
        <v>符兰妍</v>
      </c>
      <c r="D2074" s="5" t="str">
        <f t="shared" si="83"/>
        <v>女</v>
      </c>
      <c r="E2074" s="5" t="s">
        <v>12</v>
      </c>
    </row>
    <row r="2075" customHeight="1" spans="1:5">
      <c r="A2075" s="5">
        <v>2073</v>
      </c>
      <c r="B2075" s="5" t="s">
        <v>45</v>
      </c>
      <c r="C2075" s="5" t="str">
        <f>"张艺"</f>
        <v>张艺</v>
      </c>
      <c r="D2075" s="5" t="str">
        <f>"男"</f>
        <v>男</v>
      </c>
      <c r="E2075" s="5" t="s">
        <v>12</v>
      </c>
    </row>
    <row r="2076" customHeight="1" spans="1:5">
      <c r="A2076" s="5">
        <v>2074</v>
      </c>
      <c r="B2076" s="5" t="s">
        <v>45</v>
      </c>
      <c r="C2076" s="5" t="str">
        <f>"李小兰"</f>
        <v>李小兰</v>
      </c>
      <c r="D2076" s="5" t="str">
        <f>"女"</f>
        <v>女</v>
      </c>
      <c r="E2076" s="5" t="s">
        <v>12</v>
      </c>
    </row>
    <row r="2077" customHeight="1" spans="1:5">
      <c r="A2077" s="5">
        <v>2075</v>
      </c>
      <c r="B2077" s="5" t="s">
        <v>45</v>
      </c>
      <c r="C2077" s="5" t="str">
        <f>"王有东"</f>
        <v>王有东</v>
      </c>
      <c r="D2077" s="5" t="str">
        <f>"男"</f>
        <v>男</v>
      </c>
      <c r="E2077" s="5" t="s">
        <v>12</v>
      </c>
    </row>
    <row r="2078" customHeight="1" spans="1:5">
      <c r="A2078" s="5">
        <v>2076</v>
      </c>
      <c r="B2078" s="5" t="s">
        <v>45</v>
      </c>
      <c r="C2078" s="5" t="str">
        <f>"麦惠群"</f>
        <v>麦惠群</v>
      </c>
      <c r="D2078" s="5" t="str">
        <f t="shared" ref="D2078:D2084" si="84">"女"</f>
        <v>女</v>
      </c>
      <c r="E2078" s="5" t="s">
        <v>12</v>
      </c>
    </row>
    <row r="2079" customHeight="1" spans="1:5">
      <c r="A2079" s="5">
        <v>2077</v>
      </c>
      <c r="B2079" s="5" t="s">
        <v>45</v>
      </c>
      <c r="C2079" s="5" t="str">
        <f>"蔡文球"</f>
        <v>蔡文球</v>
      </c>
      <c r="D2079" s="5" t="str">
        <f t="shared" si="84"/>
        <v>女</v>
      </c>
      <c r="E2079" s="5" t="s">
        <v>12</v>
      </c>
    </row>
    <row r="2080" customHeight="1" spans="1:5">
      <c r="A2080" s="5">
        <v>2078</v>
      </c>
      <c r="B2080" s="5" t="s">
        <v>45</v>
      </c>
      <c r="C2080" s="5" t="str">
        <f>"苏小菊"</f>
        <v>苏小菊</v>
      </c>
      <c r="D2080" s="5" t="str">
        <f t="shared" si="84"/>
        <v>女</v>
      </c>
      <c r="E2080" s="5" t="s">
        <v>12</v>
      </c>
    </row>
    <row r="2081" customHeight="1" spans="1:5">
      <c r="A2081" s="5">
        <v>2079</v>
      </c>
      <c r="B2081" s="5" t="s">
        <v>45</v>
      </c>
      <c r="C2081" s="5" t="str">
        <f>"刘海霞"</f>
        <v>刘海霞</v>
      </c>
      <c r="D2081" s="5" t="str">
        <f t="shared" si="84"/>
        <v>女</v>
      </c>
      <c r="E2081" s="5" t="s">
        <v>12</v>
      </c>
    </row>
    <row r="2082" customHeight="1" spans="1:5">
      <c r="A2082" s="5">
        <v>2080</v>
      </c>
      <c r="B2082" s="5" t="s">
        <v>45</v>
      </c>
      <c r="C2082" s="5" t="str">
        <f>"钟专"</f>
        <v>钟专</v>
      </c>
      <c r="D2082" s="5" t="str">
        <f t="shared" si="84"/>
        <v>女</v>
      </c>
      <c r="E2082" s="5" t="s">
        <v>12</v>
      </c>
    </row>
    <row r="2083" customHeight="1" spans="1:5">
      <c r="A2083" s="5">
        <v>2081</v>
      </c>
      <c r="B2083" s="5" t="s">
        <v>45</v>
      </c>
      <c r="C2083" s="5" t="str">
        <f>"蔡雯"</f>
        <v>蔡雯</v>
      </c>
      <c r="D2083" s="5" t="str">
        <f t="shared" si="84"/>
        <v>女</v>
      </c>
      <c r="E2083" s="5" t="s">
        <v>12</v>
      </c>
    </row>
    <row r="2084" customHeight="1" spans="1:5">
      <c r="A2084" s="5">
        <v>2082</v>
      </c>
      <c r="B2084" s="5" t="s">
        <v>45</v>
      </c>
      <c r="C2084" s="5" t="str">
        <f>"李琼英"</f>
        <v>李琼英</v>
      </c>
      <c r="D2084" s="5" t="str">
        <f t="shared" si="84"/>
        <v>女</v>
      </c>
      <c r="E2084" s="5" t="s">
        <v>12</v>
      </c>
    </row>
    <row r="2085" customHeight="1" spans="1:5">
      <c r="A2085" s="5">
        <v>2083</v>
      </c>
      <c r="B2085" s="5" t="s">
        <v>45</v>
      </c>
      <c r="C2085" s="5" t="str">
        <f>"林招运"</f>
        <v>林招运</v>
      </c>
      <c r="D2085" s="5" t="str">
        <f>"男"</f>
        <v>男</v>
      </c>
      <c r="E2085" s="5" t="s">
        <v>12</v>
      </c>
    </row>
    <row r="2086" customHeight="1" spans="1:5">
      <c r="A2086" s="5">
        <v>2084</v>
      </c>
      <c r="B2086" s="5" t="s">
        <v>45</v>
      </c>
      <c r="C2086" s="5" t="str">
        <f>"符应桃"</f>
        <v>符应桃</v>
      </c>
      <c r="D2086" s="5" t="str">
        <f>"女"</f>
        <v>女</v>
      </c>
      <c r="E2086" s="5" t="s">
        <v>12</v>
      </c>
    </row>
    <row r="2087" customHeight="1" spans="1:5">
      <c r="A2087" s="5">
        <v>2085</v>
      </c>
      <c r="B2087" s="5" t="s">
        <v>45</v>
      </c>
      <c r="C2087" s="5" t="str">
        <f>"符小妹"</f>
        <v>符小妹</v>
      </c>
      <c r="D2087" s="5" t="str">
        <f>"女"</f>
        <v>女</v>
      </c>
      <c r="E2087" s="5" t="s">
        <v>12</v>
      </c>
    </row>
    <row r="2088" customHeight="1" spans="1:5">
      <c r="A2088" s="5">
        <v>2086</v>
      </c>
      <c r="B2088" s="5" t="s">
        <v>45</v>
      </c>
      <c r="C2088" s="5" t="str">
        <f>"罗丹"</f>
        <v>罗丹</v>
      </c>
      <c r="D2088" s="5" t="str">
        <f>"女"</f>
        <v>女</v>
      </c>
      <c r="E2088" s="5" t="s">
        <v>12</v>
      </c>
    </row>
    <row r="2089" customHeight="1" spans="1:5">
      <c r="A2089" s="5">
        <v>2087</v>
      </c>
      <c r="B2089" s="5" t="s">
        <v>45</v>
      </c>
      <c r="C2089" s="5" t="str">
        <f>"吴丹"</f>
        <v>吴丹</v>
      </c>
      <c r="D2089" s="5" t="str">
        <f>"女"</f>
        <v>女</v>
      </c>
      <c r="E2089" s="5" t="s">
        <v>12</v>
      </c>
    </row>
    <row r="2090" customHeight="1" spans="1:5">
      <c r="A2090" s="5">
        <v>2088</v>
      </c>
      <c r="B2090" s="5" t="s">
        <v>45</v>
      </c>
      <c r="C2090" s="5" t="str">
        <f>"王传为"</f>
        <v>王传为</v>
      </c>
      <c r="D2090" s="5" t="str">
        <f>"女"</f>
        <v>女</v>
      </c>
      <c r="E2090" s="5" t="s">
        <v>12</v>
      </c>
    </row>
    <row r="2091" customHeight="1" spans="1:5">
      <c r="A2091" s="5">
        <v>2089</v>
      </c>
      <c r="B2091" s="5" t="s">
        <v>45</v>
      </c>
      <c r="C2091" s="5" t="str">
        <f>"郑作伟"</f>
        <v>郑作伟</v>
      </c>
      <c r="D2091" s="5" t="str">
        <f>"男"</f>
        <v>男</v>
      </c>
      <c r="E2091" s="5" t="s">
        <v>12</v>
      </c>
    </row>
    <row r="2092" customHeight="1" spans="1:5">
      <c r="A2092" s="5">
        <v>2090</v>
      </c>
      <c r="B2092" s="5" t="s">
        <v>45</v>
      </c>
      <c r="C2092" s="5" t="str">
        <f>"何石兰"</f>
        <v>何石兰</v>
      </c>
      <c r="D2092" s="5" t="str">
        <f>"女"</f>
        <v>女</v>
      </c>
      <c r="E2092" s="5" t="s">
        <v>12</v>
      </c>
    </row>
    <row r="2093" customHeight="1" spans="1:5">
      <c r="A2093" s="5">
        <v>2091</v>
      </c>
      <c r="B2093" s="5" t="s">
        <v>45</v>
      </c>
      <c r="C2093" s="5" t="str">
        <f>"王思璎"</f>
        <v>王思璎</v>
      </c>
      <c r="D2093" s="5" t="str">
        <f>"女"</f>
        <v>女</v>
      </c>
      <c r="E2093" s="5" t="s">
        <v>12</v>
      </c>
    </row>
    <row r="2094" customHeight="1" spans="1:5">
      <c r="A2094" s="5">
        <v>2092</v>
      </c>
      <c r="B2094" s="5" t="s">
        <v>45</v>
      </c>
      <c r="C2094" s="5" t="str">
        <f>"黄慧"</f>
        <v>黄慧</v>
      </c>
      <c r="D2094" s="5" t="str">
        <f>"女"</f>
        <v>女</v>
      </c>
      <c r="E2094" s="5" t="s">
        <v>12</v>
      </c>
    </row>
    <row r="2095" customHeight="1" spans="1:5">
      <c r="A2095" s="5">
        <v>2093</v>
      </c>
      <c r="B2095" s="5" t="s">
        <v>45</v>
      </c>
      <c r="C2095" s="5" t="str">
        <f>"王祎"</f>
        <v>王祎</v>
      </c>
      <c r="D2095" s="5" t="str">
        <f>"女"</f>
        <v>女</v>
      </c>
      <c r="E2095" s="5" t="s">
        <v>12</v>
      </c>
    </row>
    <row r="2096" customHeight="1" spans="1:5">
      <c r="A2096" s="5">
        <v>2094</v>
      </c>
      <c r="B2096" s="5" t="s">
        <v>45</v>
      </c>
      <c r="C2096" s="5" t="str">
        <f>"麦晓星"</f>
        <v>麦晓星</v>
      </c>
      <c r="D2096" s="5" t="str">
        <f>"女"</f>
        <v>女</v>
      </c>
      <c r="E2096" s="5" t="s">
        <v>12</v>
      </c>
    </row>
    <row r="2097" customHeight="1" spans="1:5">
      <c r="A2097" s="5">
        <v>2095</v>
      </c>
      <c r="B2097" s="5" t="s">
        <v>45</v>
      </c>
      <c r="C2097" s="5" t="str">
        <f>"赵文立"</f>
        <v>赵文立</v>
      </c>
      <c r="D2097" s="5" t="str">
        <f>"男"</f>
        <v>男</v>
      </c>
      <c r="E2097" s="5" t="s">
        <v>12</v>
      </c>
    </row>
    <row r="2098" customHeight="1" spans="1:5">
      <c r="A2098" s="5">
        <v>2096</v>
      </c>
      <c r="B2098" s="5" t="s">
        <v>45</v>
      </c>
      <c r="C2098" s="5" t="str">
        <f>"张莹"</f>
        <v>张莹</v>
      </c>
      <c r="D2098" s="5" t="str">
        <f t="shared" ref="D2098:D2115" si="85">"女"</f>
        <v>女</v>
      </c>
      <c r="E2098" s="5" t="s">
        <v>12</v>
      </c>
    </row>
    <row r="2099" customHeight="1" spans="1:5">
      <c r="A2099" s="5">
        <v>2097</v>
      </c>
      <c r="B2099" s="5" t="s">
        <v>45</v>
      </c>
      <c r="C2099" s="5" t="str">
        <f>"符芯蓓"</f>
        <v>符芯蓓</v>
      </c>
      <c r="D2099" s="5" t="str">
        <f t="shared" si="85"/>
        <v>女</v>
      </c>
      <c r="E2099" s="5" t="s">
        <v>12</v>
      </c>
    </row>
    <row r="2100" customHeight="1" spans="1:5">
      <c r="A2100" s="5">
        <v>2098</v>
      </c>
      <c r="B2100" s="5" t="s">
        <v>45</v>
      </c>
      <c r="C2100" s="5" t="str">
        <f>"王铃"</f>
        <v>王铃</v>
      </c>
      <c r="D2100" s="5" t="str">
        <f t="shared" si="85"/>
        <v>女</v>
      </c>
      <c r="E2100" s="5" t="s">
        <v>12</v>
      </c>
    </row>
    <row r="2101" customHeight="1" spans="1:5">
      <c r="A2101" s="5">
        <v>2099</v>
      </c>
      <c r="B2101" s="5" t="s">
        <v>45</v>
      </c>
      <c r="C2101" s="5" t="str">
        <f>"王琼利"</f>
        <v>王琼利</v>
      </c>
      <c r="D2101" s="5" t="str">
        <f t="shared" si="85"/>
        <v>女</v>
      </c>
      <c r="E2101" s="5" t="s">
        <v>12</v>
      </c>
    </row>
    <row r="2102" customHeight="1" spans="1:5">
      <c r="A2102" s="5">
        <v>2100</v>
      </c>
      <c r="B2102" s="5" t="s">
        <v>45</v>
      </c>
      <c r="C2102" s="5" t="str">
        <f>"王世丽"</f>
        <v>王世丽</v>
      </c>
      <c r="D2102" s="5" t="str">
        <f t="shared" si="85"/>
        <v>女</v>
      </c>
      <c r="E2102" s="5" t="s">
        <v>12</v>
      </c>
    </row>
    <row r="2103" customHeight="1" spans="1:5">
      <c r="A2103" s="5">
        <v>2101</v>
      </c>
      <c r="B2103" s="5" t="s">
        <v>45</v>
      </c>
      <c r="C2103" s="5" t="str">
        <f>"赵坤相"</f>
        <v>赵坤相</v>
      </c>
      <c r="D2103" s="5" t="str">
        <f t="shared" si="85"/>
        <v>女</v>
      </c>
      <c r="E2103" s="5" t="s">
        <v>12</v>
      </c>
    </row>
    <row r="2104" customHeight="1" spans="1:5">
      <c r="A2104" s="5">
        <v>2102</v>
      </c>
      <c r="B2104" s="5" t="s">
        <v>45</v>
      </c>
      <c r="C2104" s="5" t="str">
        <f>"扶云银"</f>
        <v>扶云银</v>
      </c>
      <c r="D2104" s="5" t="str">
        <f t="shared" si="85"/>
        <v>女</v>
      </c>
      <c r="E2104" s="5" t="s">
        <v>12</v>
      </c>
    </row>
    <row r="2105" customHeight="1" spans="1:5">
      <c r="A2105" s="5">
        <v>2103</v>
      </c>
      <c r="B2105" s="5" t="s">
        <v>45</v>
      </c>
      <c r="C2105" s="5" t="str">
        <f>"周秀梅"</f>
        <v>周秀梅</v>
      </c>
      <c r="D2105" s="5" t="str">
        <f t="shared" si="85"/>
        <v>女</v>
      </c>
      <c r="E2105" s="5" t="s">
        <v>12</v>
      </c>
    </row>
    <row r="2106" customHeight="1" spans="1:5">
      <c r="A2106" s="5">
        <v>2104</v>
      </c>
      <c r="B2106" s="5" t="s">
        <v>45</v>
      </c>
      <c r="C2106" s="5" t="str">
        <f>"曾应丹"</f>
        <v>曾应丹</v>
      </c>
      <c r="D2106" s="5" t="str">
        <f t="shared" si="85"/>
        <v>女</v>
      </c>
      <c r="E2106" s="5" t="s">
        <v>12</v>
      </c>
    </row>
    <row r="2107" customHeight="1" spans="1:5">
      <c r="A2107" s="5">
        <v>2105</v>
      </c>
      <c r="B2107" s="5" t="s">
        <v>45</v>
      </c>
      <c r="C2107" s="5" t="str">
        <f>"王俏俏"</f>
        <v>王俏俏</v>
      </c>
      <c r="D2107" s="5" t="str">
        <f t="shared" si="85"/>
        <v>女</v>
      </c>
      <c r="E2107" s="5" t="s">
        <v>12</v>
      </c>
    </row>
    <row r="2108" customHeight="1" spans="1:5">
      <c r="A2108" s="5">
        <v>2106</v>
      </c>
      <c r="B2108" s="5" t="s">
        <v>45</v>
      </c>
      <c r="C2108" s="5" t="str">
        <f>"许玲红"</f>
        <v>许玲红</v>
      </c>
      <c r="D2108" s="5" t="str">
        <f t="shared" si="85"/>
        <v>女</v>
      </c>
      <c r="E2108" s="5" t="s">
        <v>12</v>
      </c>
    </row>
    <row r="2109" customHeight="1" spans="1:5">
      <c r="A2109" s="5">
        <v>2107</v>
      </c>
      <c r="B2109" s="5" t="s">
        <v>45</v>
      </c>
      <c r="C2109" s="5" t="str">
        <f>"周媚"</f>
        <v>周媚</v>
      </c>
      <c r="D2109" s="5" t="str">
        <f t="shared" si="85"/>
        <v>女</v>
      </c>
      <c r="E2109" s="5" t="s">
        <v>12</v>
      </c>
    </row>
    <row r="2110" customHeight="1" spans="1:5">
      <c r="A2110" s="5">
        <v>2108</v>
      </c>
      <c r="B2110" s="5" t="s">
        <v>45</v>
      </c>
      <c r="C2110" s="5" t="str">
        <f>"柯连利"</f>
        <v>柯连利</v>
      </c>
      <c r="D2110" s="5" t="str">
        <f t="shared" si="85"/>
        <v>女</v>
      </c>
      <c r="E2110" s="5" t="s">
        <v>12</v>
      </c>
    </row>
    <row r="2111" customHeight="1" spans="1:5">
      <c r="A2111" s="5">
        <v>2109</v>
      </c>
      <c r="B2111" s="5" t="s">
        <v>45</v>
      </c>
      <c r="C2111" s="5" t="str">
        <f>"冯本吹"</f>
        <v>冯本吹</v>
      </c>
      <c r="D2111" s="5" t="str">
        <f t="shared" si="85"/>
        <v>女</v>
      </c>
      <c r="E2111" s="5" t="s">
        <v>12</v>
      </c>
    </row>
    <row r="2112" customHeight="1" spans="1:5">
      <c r="A2112" s="5">
        <v>2110</v>
      </c>
      <c r="B2112" s="5" t="s">
        <v>45</v>
      </c>
      <c r="C2112" s="5" t="str">
        <f>"王小集"</f>
        <v>王小集</v>
      </c>
      <c r="D2112" s="5" t="str">
        <f t="shared" si="85"/>
        <v>女</v>
      </c>
      <c r="E2112" s="5" t="s">
        <v>12</v>
      </c>
    </row>
    <row r="2113" customHeight="1" spans="1:5">
      <c r="A2113" s="5">
        <v>2111</v>
      </c>
      <c r="B2113" s="5" t="s">
        <v>45</v>
      </c>
      <c r="C2113" s="5" t="str">
        <f>"王雪花"</f>
        <v>王雪花</v>
      </c>
      <c r="D2113" s="5" t="str">
        <f t="shared" si="85"/>
        <v>女</v>
      </c>
      <c r="E2113" s="5" t="s">
        <v>12</v>
      </c>
    </row>
    <row r="2114" customHeight="1" spans="1:5">
      <c r="A2114" s="5">
        <v>2112</v>
      </c>
      <c r="B2114" s="5" t="s">
        <v>45</v>
      </c>
      <c r="C2114" s="5" t="str">
        <f>"李惠"</f>
        <v>李惠</v>
      </c>
      <c r="D2114" s="5" t="str">
        <f t="shared" si="85"/>
        <v>女</v>
      </c>
      <c r="E2114" s="5" t="s">
        <v>12</v>
      </c>
    </row>
    <row r="2115" customHeight="1" spans="1:5">
      <c r="A2115" s="5">
        <v>2113</v>
      </c>
      <c r="B2115" s="5" t="s">
        <v>45</v>
      </c>
      <c r="C2115" s="5" t="str">
        <f>"苏海媚"</f>
        <v>苏海媚</v>
      </c>
      <c r="D2115" s="5" t="str">
        <f t="shared" si="85"/>
        <v>女</v>
      </c>
      <c r="E2115" s="5" t="s">
        <v>12</v>
      </c>
    </row>
    <row r="2116" customHeight="1" spans="1:5">
      <c r="A2116" s="5">
        <v>2114</v>
      </c>
      <c r="B2116" s="5" t="s">
        <v>45</v>
      </c>
      <c r="C2116" s="5" t="str">
        <f>"王柏智"</f>
        <v>王柏智</v>
      </c>
      <c r="D2116" s="5" t="str">
        <f>"男"</f>
        <v>男</v>
      </c>
      <c r="E2116" s="5" t="s">
        <v>12</v>
      </c>
    </row>
    <row r="2117" customHeight="1" spans="1:5">
      <c r="A2117" s="5">
        <v>2115</v>
      </c>
      <c r="B2117" s="5" t="s">
        <v>45</v>
      </c>
      <c r="C2117" s="5" t="str">
        <f>"林方媚"</f>
        <v>林方媚</v>
      </c>
      <c r="D2117" s="5" t="str">
        <f t="shared" ref="D2117:D2136" si="86">"女"</f>
        <v>女</v>
      </c>
      <c r="E2117" s="5" t="s">
        <v>12</v>
      </c>
    </row>
    <row r="2118" customHeight="1" spans="1:5">
      <c r="A2118" s="5">
        <v>2116</v>
      </c>
      <c r="B2118" s="5" t="s">
        <v>45</v>
      </c>
      <c r="C2118" s="5" t="str">
        <f>"李鹏霞"</f>
        <v>李鹏霞</v>
      </c>
      <c r="D2118" s="5" t="str">
        <f t="shared" si="86"/>
        <v>女</v>
      </c>
      <c r="E2118" s="5" t="s">
        <v>12</v>
      </c>
    </row>
    <row r="2119" customHeight="1" spans="1:5">
      <c r="A2119" s="5">
        <v>2117</v>
      </c>
      <c r="B2119" s="5" t="s">
        <v>45</v>
      </c>
      <c r="C2119" s="5" t="str">
        <f>"吴巧"</f>
        <v>吴巧</v>
      </c>
      <c r="D2119" s="5" t="str">
        <f t="shared" si="86"/>
        <v>女</v>
      </c>
      <c r="E2119" s="5" t="s">
        <v>12</v>
      </c>
    </row>
    <row r="2120" customHeight="1" spans="1:5">
      <c r="A2120" s="5">
        <v>2118</v>
      </c>
      <c r="B2120" s="5" t="s">
        <v>45</v>
      </c>
      <c r="C2120" s="5" t="str">
        <f>"王喜"</f>
        <v>王喜</v>
      </c>
      <c r="D2120" s="5" t="str">
        <f t="shared" si="86"/>
        <v>女</v>
      </c>
      <c r="E2120" s="5" t="s">
        <v>12</v>
      </c>
    </row>
    <row r="2121" customHeight="1" spans="1:5">
      <c r="A2121" s="5">
        <v>2119</v>
      </c>
      <c r="B2121" s="5" t="s">
        <v>45</v>
      </c>
      <c r="C2121" s="5" t="str">
        <f>"王琳"</f>
        <v>王琳</v>
      </c>
      <c r="D2121" s="5" t="str">
        <f t="shared" si="86"/>
        <v>女</v>
      </c>
      <c r="E2121" s="5" t="s">
        <v>12</v>
      </c>
    </row>
    <row r="2122" customHeight="1" spans="1:5">
      <c r="A2122" s="5">
        <v>2120</v>
      </c>
      <c r="B2122" s="5" t="s">
        <v>45</v>
      </c>
      <c r="C2122" s="5" t="str">
        <f>"王壮燕"</f>
        <v>王壮燕</v>
      </c>
      <c r="D2122" s="5" t="str">
        <f t="shared" si="86"/>
        <v>女</v>
      </c>
      <c r="E2122" s="5" t="s">
        <v>12</v>
      </c>
    </row>
    <row r="2123" customHeight="1" spans="1:5">
      <c r="A2123" s="5">
        <v>2121</v>
      </c>
      <c r="B2123" s="5" t="s">
        <v>45</v>
      </c>
      <c r="C2123" s="5" t="str">
        <f>"王小美"</f>
        <v>王小美</v>
      </c>
      <c r="D2123" s="5" t="str">
        <f t="shared" si="86"/>
        <v>女</v>
      </c>
      <c r="E2123" s="5" t="s">
        <v>12</v>
      </c>
    </row>
    <row r="2124" customHeight="1" spans="1:5">
      <c r="A2124" s="5">
        <v>2122</v>
      </c>
      <c r="B2124" s="5" t="s">
        <v>45</v>
      </c>
      <c r="C2124" s="5" t="str">
        <f>"羊晶鑫"</f>
        <v>羊晶鑫</v>
      </c>
      <c r="D2124" s="5" t="str">
        <f t="shared" si="86"/>
        <v>女</v>
      </c>
      <c r="E2124" s="5" t="s">
        <v>12</v>
      </c>
    </row>
    <row r="2125" customHeight="1" spans="1:5">
      <c r="A2125" s="5">
        <v>2123</v>
      </c>
      <c r="B2125" s="5" t="s">
        <v>45</v>
      </c>
      <c r="C2125" s="5" t="str">
        <f>"钟秋妍"</f>
        <v>钟秋妍</v>
      </c>
      <c r="D2125" s="5" t="str">
        <f t="shared" si="86"/>
        <v>女</v>
      </c>
      <c r="E2125" s="5" t="s">
        <v>12</v>
      </c>
    </row>
    <row r="2126" customHeight="1" spans="1:5">
      <c r="A2126" s="5">
        <v>2124</v>
      </c>
      <c r="B2126" s="5" t="s">
        <v>46</v>
      </c>
      <c r="C2126" s="5" t="str">
        <f>"蔡玉玲"</f>
        <v>蔡玉玲</v>
      </c>
      <c r="D2126" s="5" t="str">
        <f t="shared" si="86"/>
        <v>女</v>
      </c>
      <c r="E2126" s="5" t="s">
        <v>12</v>
      </c>
    </row>
    <row r="2127" customHeight="1" spans="1:5">
      <c r="A2127" s="5">
        <v>2125</v>
      </c>
      <c r="B2127" s="5" t="s">
        <v>46</v>
      </c>
      <c r="C2127" s="5" t="str">
        <f>"唐皭琪"</f>
        <v>唐皭琪</v>
      </c>
      <c r="D2127" s="5" t="str">
        <f t="shared" si="86"/>
        <v>女</v>
      </c>
      <c r="E2127" s="5" t="s">
        <v>12</v>
      </c>
    </row>
    <row r="2128" customHeight="1" spans="1:5">
      <c r="A2128" s="5">
        <v>2126</v>
      </c>
      <c r="B2128" s="5" t="s">
        <v>46</v>
      </c>
      <c r="C2128" s="5" t="str">
        <f>"王慧明"</f>
        <v>王慧明</v>
      </c>
      <c r="D2128" s="5" t="str">
        <f t="shared" si="86"/>
        <v>女</v>
      </c>
      <c r="E2128" s="5" t="s">
        <v>12</v>
      </c>
    </row>
    <row r="2129" customHeight="1" spans="1:5">
      <c r="A2129" s="5">
        <v>2127</v>
      </c>
      <c r="B2129" s="5" t="s">
        <v>46</v>
      </c>
      <c r="C2129" s="5" t="str">
        <f>"雷亭亭"</f>
        <v>雷亭亭</v>
      </c>
      <c r="D2129" s="5" t="str">
        <f t="shared" si="86"/>
        <v>女</v>
      </c>
      <c r="E2129" s="5" t="s">
        <v>12</v>
      </c>
    </row>
    <row r="2130" customHeight="1" spans="1:5">
      <c r="A2130" s="5">
        <v>2128</v>
      </c>
      <c r="B2130" s="5" t="s">
        <v>46</v>
      </c>
      <c r="C2130" s="5" t="str">
        <f>"郑博方"</f>
        <v>郑博方</v>
      </c>
      <c r="D2130" s="5" t="str">
        <f t="shared" si="86"/>
        <v>女</v>
      </c>
      <c r="E2130" s="5" t="s">
        <v>12</v>
      </c>
    </row>
    <row r="2131" customHeight="1" spans="1:5">
      <c r="A2131" s="5">
        <v>2129</v>
      </c>
      <c r="B2131" s="5" t="s">
        <v>46</v>
      </c>
      <c r="C2131" s="5" t="str">
        <f>"麦坚慧"</f>
        <v>麦坚慧</v>
      </c>
      <c r="D2131" s="5" t="str">
        <f t="shared" si="86"/>
        <v>女</v>
      </c>
      <c r="E2131" s="5" t="s">
        <v>12</v>
      </c>
    </row>
    <row r="2132" customHeight="1" spans="1:5">
      <c r="A2132" s="5">
        <v>2130</v>
      </c>
      <c r="B2132" s="5" t="s">
        <v>46</v>
      </c>
      <c r="C2132" s="5" t="str">
        <f>"任婉瑜"</f>
        <v>任婉瑜</v>
      </c>
      <c r="D2132" s="5" t="str">
        <f t="shared" si="86"/>
        <v>女</v>
      </c>
      <c r="E2132" s="5" t="s">
        <v>12</v>
      </c>
    </row>
    <row r="2133" customHeight="1" spans="1:5">
      <c r="A2133" s="5">
        <v>2131</v>
      </c>
      <c r="B2133" s="5" t="s">
        <v>46</v>
      </c>
      <c r="C2133" s="5" t="str">
        <f>"符利静"</f>
        <v>符利静</v>
      </c>
      <c r="D2133" s="5" t="str">
        <f t="shared" si="86"/>
        <v>女</v>
      </c>
      <c r="E2133" s="5" t="s">
        <v>12</v>
      </c>
    </row>
    <row r="2134" customHeight="1" spans="1:5">
      <c r="A2134" s="5">
        <v>2132</v>
      </c>
      <c r="B2134" s="5" t="s">
        <v>46</v>
      </c>
      <c r="C2134" s="5" t="str">
        <f>"关秀萍"</f>
        <v>关秀萍</v>
      </c>
      <c r="D2134" s="5" t="str">
        <f t="shared" si="86"/>
        <v>女</v>
      </c>
      <c r="E2134" s="5" t="s">
        <v>12</v>
      </c>
    </row>
    <row r="2135" customHeight="1" spans="1:5">
      <c r="A2135" s="5">
        <v>2133</v>
      </c>
      <c r="B2135" s="5" t="s">
        <v>46</v>
      </c>
      <c r="C2135" s="5" t="str">
        <f>"苏二妹"</f>
        <v>苏二妹</v>
      </c>
      <c r="D2135" s="5" t="str">
        <f t="shared" si="86"/>
        <v>女</v>
      </c>
      <c r="E2135" s="5" t="s">
        <v>12</v>
      </c>
    </row>
    <row r="2136" customHeight="1" spans="1:5">
      <c r="A2136" s="5">
        <v>2134</v>
      </c>
      <c r="B2136" s="5" t="s">
        <v>46</v>
      </c>
      <c r="C2136" s="5" t="str">
        <f>"龙肖丽"</f>
        <v>龙肖丽</v>
      </c>
      <c r="D2136" s="5" t="str">
        <f t="shared" si="86"/>
        <v>女</v>
      </c>
      <c r="E2136" s="5" t="s">
        <v>12</v>
      </c>
    </row>
    <row r="2137" customHeight="1" spans="1:5">
      <c r="A2137" s="5">
        <v>2135</v>
      </c>
      <c r="B2137" s="5" t="s">
        <v>46</v>
      </c>
      <c r="C2137" s="5" t="str">
        <f>"黄敏聪"</f>
        <v>黄敏聪</v>
      </c>
      <c r="D2137" s="5" t="str">
        <f>"男"</f>
        <v>男</v>
      </c>
      <c r="E2137" s="5" t="s">
        <v>12</v>
      </c>
    </row>
    <row r="2138" customHeight="1" spans="1:5">
      <c r="A2138" s="5">
        <v>2136</v>
      </c>
      <c r="B2138" s="5" t="s">
        <v>46</v>
      </c>
      <c r="C2138" s="5" t="str">
        <f>"黎罗荟"</f>
        <v>黎罗荟</v>
      </c>
      <c r="D2138" s="5" t="str">
        <f t="shared" ref="D2138:D2156" si="87">"女"</f>
        <v>女</v>
      </c>
      <c r="E2138" s="5" t="s">
        <v>12</v>
      </c>
    </row>
    <row r="2139" customHeight="1" spans="1:5">
      <c r="A2139" s="5">
        <v>2137</v>
      </c>
      <c r="B2139" s="5" t="s">
        <v>46</v>
      </c>
      <c r="C2139" s="5" t="str">
        <f>"林健玲"</f>
        <v>林健玲</v>
      </c>
      <c r="D2139" s="5" t="str">
        <f t="shared" si="87"/>
        <v>女</v>
      </c>
      <c r="E2139" s="5" t="s">
        <v>12</v>
      </c>
    </row>
    <row r="2140" customHeight="1" spans="1:5">
      <c r="A2140" s="5">
        <v>2138</v>
      </c>
      <c r="B2140" s="5" t="s">
        <v>46</v>
      </c>
      <c r="C2140" s="5" t="str">
        <f>"程丽月"</f>
        <v>程丽月</v>
      </c>
      <c r="D2140" s="5" t="str">
        <f t="shared" si="87"/>
        <v>女</v>
      </c>
      <c r="E2140" s="5" t="s">
        <v>12</v>
      </c>
    </row>
    <row r="2141" customHeight="1" spans="1:5">
      <c r="A2141" s="5">
        <v>2139</v>
      </c>
      <c r="B2141" s="5" t="s">
        <v>46</v>
      </c>
      <c r="C2141" s="5" t="str">
        <f>"黄楚茵"</f>
        <v>黄楚茵</v>
      </c>
      <c r="D2141" s="5" t="str">
        <f t="shared" si="87"/>
        <v>女</v>
      </c>
      <c r="E2141" s="5" t="s">
        <v>12</v>
      </c>
    </row>
    <row r="2142" customHeight="1" spans="1:5">
      <c r="A2142" s="5">
        <v>2140</v>
      </c>
      <c r="B2142" s="5" t="s">
        <v>46</v>
      </c>
      <c r="C2142" s="5" t="str">
        <f>"文丽"</f>
        <v>文丽</v>
      </c>
      <c r="D2142" s="5" t="str">
        <f t="shared" si="87"/>
        <v>女</v>
      </c>
      <c r="E2142" s="5" t="s">
        <v>12</v>
      </c>
    </row>
    <row r="2143" customHeight="1" spans="1:5">
      <c r="A2143" s="5">
        <v>2141</v>
      </c>
      <c r="B2143" s="5" t="s">
        <v>46</v>
      </c>
      <c r="C2143" s="5" t="str">
        <f>"钟金姐"</f>
        <v>钟金姐</v>
      </c>
      <c r="D2143" s="5" t="str">
        <f t="shared" si="87"/>
        <v>女</v>
      </c>
      <c r="E2143" s="5" t="s">
        <v>12</v>
      </c>
    </row>
    <row r="2144" customHeight="1" spans="1:5">
      <c r="A2144" s="5">
        <v>2142</v>
      </c>
      <c r="B2144" s="5" t="s">
        <v>46</v>
      </c>
      <c r="C2144" s="5" t="str">
        <f>"曾小仙"</f>
        <v>曾小仙</v>
      </c>
      <c r="D2144" s="5" t="str">
        <f t="shared" si="87"/>
        <v>女</v>
      </c>
      <c r="E2144" s="5" t="s">
        <v>12</v>
      </c>
    </row>
    <row r="2145" customHeight="1" spans="1:5">
      <c r="A2145" s="5">
        <v>2143</v>
      </c>
      <c r="B2145" s="5" t="s">
        <v>46</v>
      </c>
      <c r="C2145" s="5" t="str">
        <f>"朱丽娟"</f>
        <v>朱丽娟</v>
      </c>
      <c r="D2145" s="5" t="str">
        <f t="shared" si="87"/>
        <v>女</v>
      </c>
      <c r="E2145" s="5" t="s">
        <v>12</v>
      </c>
    </row>
    <row r="2146" customHeight="1" spans="1:5">
      <c r="A2146" s="5">
        <v>2144</v>
      </c>
      <c r="B2146" s="5" t="s">
        <v>46</v>
      </c>
      <c r="C2146" s="5" t="str">
        <f>"陈媛菲"</f>
        <v>陈媛菲</v>
      </c>
      <c r="D2146" s="5" t="str">
        <f t="shared" si="87"/>
        <v>女</v>
      </c>
      <c r="E2146" s="5" t="s">
        <v>12</v>
      </c>
    </row>
    <row r="2147" customHeight="1" spans="1:5">
      <c r="A2147" s="5">
        <v>2145</v>
      </c>
      <c r="B2147" s="5" t="s">
        <v>46</v>
      </c>
      <c r="C2147" s="5" t="str">
        <f>"李元花"</f>
        <v>李元花</v>
      </c>
      <c r="D2147" s="5" t="str">
        <f t="shared" si="87"/>
        <v>女</v>
      </c>
      <c r="E2147" s="5" t="s">
        <v>12</v>
      </c>
    </row>
    <row r="2148" customHeight="1" spans="1:5">
      <c r="A2148" s="5">
        <v>2146</v>
      </c>
      <c r="B2148" s="5" t="s">
        <v>46</v>
      </c>
      <c r="C2148" s="5" t="str">
        <f>"郑彩霞"</f>
        <v>郑彩霞</v>
      </c>
      <c r="D2148" s="5" t="str">
        <f t="shared" si="87"/>
        <v>女</v>
      </c>
      <c r="E2148" s="5" t="s">
        <v>12</v>
      </c>
    </row>
    <row r="2149" customHeight="1" spans="1:5">
      <c r="A2149" s="5">
        <v>2147</v>
      </c>
      <c r="B2149" s="5" t="s">
        <v>46</v>
      </c>
      <c r="C2149" s="5" t="str">
        <f>"黎俏娜"</f>
        <v>黎俏娜</v>
      </c>
      <c r="D2149" s="5" t="str">
        <f t="shared" si="87"/>
        <v>女</v>
      </c>
      <c r="E2149" s="5" t="s">
        <v>12</v>
      </c>
    </row>
    <row r="2150" customHeight="1" spans="1:5">
      <c r="A2150" s="5">
        <v>2148</v>
      </c>
      <c r="B2150" s="5" t="s">
        <v>46</v>
      </c>
      <c r="C2150" s="5" t="str">
        <f>"张小盼"</f>
        <v>张小盼</v>
      </c>
      <c r="D2150" s="5" t="str">
        <f t="shared" si="87"/>
        <v>女</v>
      </c>
      <c r="E2150" s="5" t="s">
        <v>12</v>
      </c>
    </row>
    <row r="2151" customHeight="1" spans="1:5">
      <c r="A2151" s="5">
        <v>2149</v>
      </c>
      <c r="B2151" s="5" t="s">
        <v>46</v>
      </c>
      <c r="C2151" s="5" t="str">
        <f>"李杏桃"</f>
        <v>李杏桃</v>
      </c>
      <c r="D2151" s="5" t="str">
        <f t="shared" si="87"/>
        <v>女</v>
      </c>
      <c r="E2151" s="5" t="s">
        <v>12</v>
      </c>
    </row>
    <row r="2152" customHeight="1" spans="1:5">
      <c r="A2152" s="5">
        <v>2150</v>
      </c>
      <c r="B2152" s="5" t="s">
        <v>46</v>
      </c>
      <c r="C2152" s="5" t="str">
        <f>"吴克娥"</f>
        <v>吴克娥</v>
      </c>
      <c r="D2152" s="5" t="str">
        <f t="shared" si="87"/>
        <v>女</v>
      </c>
      <c r="E2152" s="5" t="s">
        <v>12</v>
      </c>
    </row>
    <row r="2153" customHeight="1" spans="1:5">
      <c r="A2153" s="5">
        <v>2151</v>
      </c>
      <c r="B2153" s="5" t="s">
        <v>46</v>
      </c>
      <c r="C2153" s="5" t="str">
        <f>"李慧子"</f>
        <v>李慧子</v>
      </c>
      <c r="D2153" s="5" t="str">
        <f t="shared" si="87"/>
        <v>女</v>
      </c>
      <c r="E2153" s="5" t="s">
        <v>12</v>
      </c>
    </row>
    <row r="2154" customHeight="1" spans="1:5">
      <c r="A2154" s="5">
        <v>2152</v>
      </c>
      <c r="B2154" s="5" t="s">
        <v>46</v>
      </c>
      <c r="C2154" s="5" t="str">
        <f>"邓晓婕"</f>
        <v>邓晓婕</v>
      </c>
      <c r="D2154" s="5" t="str">
        <f t="shared" si="87"/>
        <v>女</v>
      </c>
      <c r="E2154" s="5" t="s">
        <v>12</v>
      </c>
    </row>
    <row r="2155" customHeight="1" spans="1:5">
      <c r="A2155" s="5">
        <v>2153</v>
      </c>
      <c r="B2155" s="5" t="s">
        <v>46</v>
      </c>
      <c r="C2155" s="5" t="str">
        <f>"蔡兰"</f>
        <v>蔡兰</v>
      </c>
      <c r="D2155" s="5" t="str">
        <f t="shared" si="87"/>
        <v>女</v>
      </c>
      <c r="E2155" s="5" t="s">
        <v>12</v>
      </c>
    </row>
    <row r="2156" customHeight="1" spans="1:5">
      <c r="A2156" s="5">
        <v>2154</v>
      </c>
      <c r="B2156" s="5" t="s">
        <v>46</v>
      </c>
      <c r="C2156" s="5" t="str">
        <f>"符玉女"</f>
        <v>符玉女</v>
      </c>
      <c r="D2156" s="5" t="str">
        <f t="shared" si="87"/>
        <v>女</v>
      </c>
      <c r="E2156" s="5" t="s">
        <v>12</v>
      </c>
    </row>
    <row r="2157" customHeight="1" spans="1:5">
      <c r="A2157" s="5">
        <v>2155</v>
      </c>
      <c r="B2157" s="5" t="s">
        <v>46</v>
      </c>
      <c r="C2157" s="5" t="str">
        <f>"陈锦良"</f>
        <v>陈锦良</v>
      </c>
      <c r="D2157" s="5" t="str">
        <f>"男"</f>
        <v>男</v>
      </c>
      <c r="E2157" s="5" t="s">
        <v>12</v>
      </c>
    </row>
    <row r="2158" customHeight="1" spans="1:5">
      <c r="A2158" s="5">
        <v>2156</v>
      </c>
      <c r="B2158" s="5" t="s">
        <v>46</v>
      </c>
      <c r="C2158" s="5" t="str">
        <f>"吕英春"</f>
        <v>吕英春</v>
      </c>
      <c r="D2158" s="5" t="str">
        <f t="shared" ref="D2158:D2171" si="88">"女"</f>
        <v>女</v>
      </c>
      <c r="E2158" s="5" t="s">
        <v>12</v>
      </c>
    </row>
    <row r="2159" customHeight="1" spans="1:5">
      <c r="A2159" s="5">
        <v>2157</v>
      </c>
      <c r="B2159" s="5" t="s">
        <v>46</v>
      </c>
      <c r="C2159" s="5" t="str">
        <f>"俞平"</f>
        <v>俞平</v>
      </c>
      <c r="D2159" s="5" t="str">
        <f t="shared" si="88"/>
        <v>女</v>
      </c>
      <c r="E2159" s="5" t="s">
        <v>12</v>
      </c>
    </row>
    <row r="2160" customHeight="1" spans="1:5">
      <c r="A2160" s="5">
        <v>2158</v>
      </c>
      <c r="B2160" s="5" t="s">
        <v>46</v>
      </c>
      <c r="C2160" s="5" t="str">
        <f>"荣妍"</f>
        <v>荣妍</v>
      </c>
      <c r="D2160" s="5" t="str">
        <f t="shared" si="88"/>
        <v>女</v>
      </c>
      <c r="E2160" s="5" t="s">
        <v>12</v>
      </c>
    </row>
    <row r="2161" customHeight="1" spans="1:5">
      <c r="A2161" s="5">
        <v>2159</v>
      </c>
      <c r="B2161" s="5" t="s">
        <v>46</v>
      </c>
      <c r="C2161" s="5" t="str">
        <f>"钟文静"</f>
        <v>钟文静</v>
      </c>
      <c r="D2161" s="5" t="str">
        <f t="shared" si="88"/>
        <v>女</v>
      </c>
      <c r="E2161" s="5" t="s">
        <v>12</v>
      </c>
    </row>
    <row r="2162" customHeight="1" spans="1:5">
      <c r="A2162" s="5">
        <v>2160</v>
      </c>
      <c r="B2162" s="5" t="s">
        <v>46</v>
      </c>
      <c r="C2162" s="5" t="str">
        <f>"符亚菊"</f>
        <v>符亚菊</v>
      </c>
      <c r="D2162" s="5" t="str">
        <f t="shared" si="88"/>
        <v>女</v>
      </c>
      <c r="E2162" s="5" t="s">
        <v>12</v>
      </c>
    </row>
    <row r="2163" customHeight="1" spans="1:5">
      <c r="A2163" s="5">
        <v>2161</v>
      </c>
      <c r="B2163" s="5" t="s">
        <v>46</v>
      </c>
      <c r="C2163" s="5" t="str">
        <f>"徐梦佳"</f>
        <v>徐梦佳</v>
      </c>
      <c r="D2163" s="5" t="str">
        <f t="shared" si="88"/>
        <v>女</v>
      </c>
      <c r="E2163" s="5" t="s">
        <v>12</v>
      </c>
    </row>
    <row r="2164" customHeight="1" spans="1:5">
      <c r="A2164" s="5">
        <v>2162</v>
      </c>
      <c r="B2164" s="5" t="s">
        <v>46</v>
      </c>
      <c r="C2164" s="5" t="str">
        <f>"钟梦嘉"</f>
        <v>钟梦嘉</v>
      </c>
      <c r="D2164" s="5" t="str">
        <f t="shared" si="88"/>
        <v>女</v>
      </c>
      <c r="E2164" s="5" t="s">
        <v>12</v>
      </c>
    </row>
    <row r="2165" customHeight="1" spans="1:5">
      <c r="A2165" s="5">
        <v>2163</v>
      </c>
      <c r="B2165" s="5" t="s">
        <v>46</v>
      </c>
      <c r="C2165" s="5" t="str">
        <f>"张月萍"</f>
        <v>张月萍</v>
      </c>
      <c r="D2165" s="5" t="str">
        <f t="shared" si="88"/>
        <v>女</v>
      </c>
      <c r="E2165" s="5" t="s">
        <v>12</v>
      </c>
    </row>
    <row r="2166" customHeight="1" spans="1:5">
      <c r="A2166" s="5">
        <v>2164</v>
      </c>
      <c r="B2166" s="5" t="s">
        <v>46</v>
      </c>
      <c r="C2166" s="5" t="str">
        <f>"熊嘉雯"</f>
        <v>熊嘉雯</v>
      </c>
      <c r="D2166" s="5" t="str">
        <f t="shared" si="88"/>
        <v>女</v>
      </c>
      <c r="E2166" s="5" t="s">
        <v>12</v>
      </c>
    </row>
    <row r="2167" customHeight="1" spans="1:5">
      <c r="A2167" s="5">
        <v>2165</v>
      </c>
      <c r="B2167" s="5" t="s">
        <v>46</v>
      </c>
      <c r="C2167" s="5" t="str">
        <f>"王笑一"</f>
        <v>王笑一</v>
      </c>
      <c r="D2167" s="5" t="str">
        <f t="shared" si="88"/>
        <v>女</v>
      </c>
      <c r="E2167" s="5" t="s">
        <v>12</v>
      </c>
    </row>
    <row r="2168" customHeight="1" spans="1:5">
      <c r="A2168" s="5">
        <v>2166</v>
      </c>
      <c r="B2168" s="5" t="s">
        <v>46</v>
      </c>
      <c r="C2168" s="5" t="str">
        <f>"黄秀容"</f>
        <v>黄秀容</v>
      </c>
      <c r="D2168" s="5" t="str">
        <f t="shared" si="88"/>
        <v>女</v>
      </c>
      <c r="E2168" s="5" t="s">
        <v>12</v>
      </c>
    </row>
    <row r="2169" customHeight="1" spans="1:5">
      <c r="A2169" s="5">
        <v>2167</v>
      </c>
      <c r="B2169" s="5" t="s">
        <v>46</v>
      </c>
      <c r="C2169" s="5" t="str">
        <f>"林尤妹"</f>
        <v>林尤妹</v>
      </c>
      <c r="D2169" s="5" t="str">
        <f t="shared" si="88"/>
        <v>女</v>
      </c>
      <c r="E2169" s="5" t="s">
        <v>12</v>
      </c>
    </row>
    <row r="2170" customHeight="1" spans="1:5">
      <c r="A2170" s="5">
        <v>2168</v>
      </c>
      <c r="B2170" s="5" t="s">
        <v>46</v>
      </c>
      <c r="C2170" s="5" t="str">
        <f>"王秀娜"</f>
        <v>王秀娜</v>
      </c>
      <c r="D2170" s="5" t="str">
        <f t="shared" si="88"/>
        <v>女</v>
      </c>
      <c r="E2170" s="5" t="s">
        <v>12</v>
      </c>
    </row>
    <row r="2171" customHeight="1" spans="1:5">
      <c r="A2171" s="5">
        <v>2169</v>
      </c>
      <c r="B2171" s="5" t="s">
        <v>46</v>
      </c>
      <c r="C2171" s="5" t="str">
        <f>"丁紫欣"</f>
        <v>丁紫欣</v>
      </c>
      <c r="D2171" s="5" t="str">
        <f t="shared" si="88"/>
        <v>女</v>
      </c>
      <c r="E2171" s="5" t="s">
        <v>12</v>
      </c>
    </row>
    <row r="2172" customHeight="1" spans="1:5">
      <c r="A2172" s="5">
        <v>2170</v>
      </c>
      <c r="B2172" s="5" t="s">
        <v>46</v>
      </c>
      <c r="C2172" s="5" t="str">
        <f>"吴盛"</f>
        <v>吴盛</v>
      </c>
      <c r="D2172" s="5" t="str">
        <f>"男"</f>
        <v>男</v>
      </c>
      <c r="E2172" s="5" t="s">
        <v>12</v>
      </c>
    </row>
    <row r="2173" customHeight="1" spans="1:5">
      <c r="A2173" s="5">
        <v>2171</v>
      </c>
      <c r="B2173" s="5" t="s">
        <v>46</v>
      </c>
      <c r="C2173" s="5" t="str">
        <f>"姚必文"</f>
        <v>姚必文</v>
      </c>
      <c r="D2173" s="5" t="str">
        <f>"女"</f>
        <v>女</v>
      </c>
      <c r="E2173" s="5" t="s">
        <v>12</v>
      </c>
    </row>
    <row r="2174" customHeight="1" spans="1:5">
      <c r="A2174" s="5">
        <v>2172</v>
      </c>
      <c r="B2174" s="5" t="s">
        <v>46</v>
      </c>
      <c r="C2174" s="5" t="str">
        <f>"董杏妍"</f>
        <v>董杏妍</v>
      </c>
      <c r="D2174" s="5" t="str">
        <f>"女"</f>
        <v>女</v>
      </c>
      <c r="E2174" s="5" t="s">
        <v>12</v>
      </c>
    </row>
    <row r="2175" customHeight="1" spans="1:5">
      <c r="A2175" s="5">
        <v>2173</v>
      </c>
      <c r="B2175" s="5" t="s">
        <v>46</v>
      </c>
      <c r="C2175" s="5" t="str">
        <f>"杜倩潼"</f>
        <v>杜倩潼</v>
      </c>
      <c r="D2175" s="5" t="str">
        <f>"女"</f>
        <v>女</v>
      </c>
      <c r="E2175" s="5" t="s">
        <v>12</v>
      </c>
    </row>
    <row r="2176" customHeight="1" spans="1:5">
      <c r="A2176" s="5">
        <v>2174</v>
      </c>
      <c r="B2176" s="5" t="s">
        <v>46</v>
      </c>
      <c r="C2176" s="5" t="str">
        <f>"王道东"</f>
        <v>王道东</v>
      </c>
      <c r="D2176" s="5" t="str">
        <f>"男"</f>
        <v>男</v>
      </c>
      <c r="E2176" s="5" t="s">
        <v>12</v>
      </c>
    </row>
    <row r="2177" customHeight="1" spans="1:5">
      <c r="A2177" s="5">
        <v>2175</v>
      </c>
      <c r="B2177" s="5" t="s">
        <v>46</v>
      </c>
      <c r="C2177" s="5" t="str">
        <f>"黄依"</f>
        <v>黄依</v>
      </c>
      <c r="D2177" s="5" t="str">
        <f t="shared" ref="D2177:D2186" si="89">"女"</f>
        <v>女</v>
      </c>
      <c r="E2177" s="5" t="s">
        <v>12</v>
      </c>
    </row>
    <row r="2178" customHeight="1" spans="1:5">
      <c r="A2178" s="5">
        <v>2176</v>
      </c>
      <c r="B2178" s="5" t="s">
        <v>46</v>
      </c>
      <c r="C2178" s="5" t="str">
        <f>"林淑雯"</f>
        <v>林淑雯</v>
      </c>
      <c r="D2178" s="5" t="str">
        <f t="shared" si="89"/>
        <v>女</v>
      </c>
      <c r="E2178" s="5" t="s">
        <v>12</v>
      </c>
    </row>
    <row r="2179" customHeight="1" spans="1:5">
      <c r="A2179" s="5">
        <v>2177</v>
      </c>
      <c r="B2179" s="5" t="s">
        <v>46</v>
      </c>
      <c r="C2179" s="5" t="str">
        <f>"刘思思"</f>
        <v>刘思思</v>
      </c>
      <c r="D2179" s="5" t="str">
        <f t="shared" si="89"/>
        <v>女</v>
      </c>
      <c r="E2179" s="5" t="s">
        <v>12</v>
      </c>
    </row>
    <row r="2180" customHeight="1" spans="1:5">
      <c r="A2180" s="5">
        <v>2178</v>
      </c>
      <c r="B2180" s="5" t="s">
        <v>47</v>
      </c>
      <c r="C2180" s="5" t="str">
        <f>"徐彩晶"</f>
        <v>徐彩晶</v>
      </c>
      <c r="D2180" s="5" t="str">
        <f t="shared" si="89"/>
        <v>女</v>
      </c>
      <c r="E2180" s="5" t="s">
        <v>12</v>
      </c>
    </row>
    <row r="2181" customHeight="1" spans="1:5">
      <c r="A2181" s="5">
        <v>2179</v>
      </c>
      <c r="B2181" s="5" t="s">
        <v>47</v>
      </c>
      <c r="C2181" s="5" t="str">
        <f>"薛秀乾"</f>
        <v>薛秀乾</v>
      </c>
      <c r="D2181" s="5" t="str">
        <f t="shared" si="89"/>
        <v>女</v>
      </c>
      <c r="E2181" s="5" t="s">
        <v>12</v>
      </c>
    </row>
    <row r="2182" customHeight="1" spans="1:5">
      <c r="A2182" s="5">
        <v>2180</v>
      </c>
      <c r="B2182" s="5" t="s">
        <v>47</v>
      </c>
      <c r="C2182" s="5" t="str">
        <f>"梁秀柳"</f>
        <v>梁秀柳</v>
      </c>
      <c r="D2182" s="5" t="str">
        <f t="shared" si="89"/>
        <v>女</v>
      </c>
      <c r="E2182" s="5" t="s">
        <v>12</v>
      </c>
    </row>
    <row r="2183" customHeight="1" spans="1:5">
      <c r="A2183" s="5">
        <v>2181</v>
      </c>
      <c r="B2183" s="5" t="s">
        <v>47</v>
      </c>
      <c r="C2183" s="5" t="str">
        <f>"廖婷婷"</f>
        <v>廖婷婷</v>
      </c>
      <c r="D2183" s="5" t="str">
        <f t="shared" si="89"/>
        <v>女</v>
      </c>
      <c r="E2183" s="5" t="s">
        <v>12</v>
      </c>
    </row>
    <row r="2184" customHeight="1" spans="1:5">
      <c r="A2184" s="5">
        <v>2182</v>
      </c>
      <c r="B2184" s="5" t="s">
        <v>47</v>
      </c>
      <c r="C2184" s="5" t="str">
        <f>"吴淑娇"</f>
        <v>吴淑娇</v>
      </c>
      <c r="D2184" s="5" t="str">
        <f t="shared" si="89"/>
        <v>女</v>
      </c>
      <c r="E2184" s="5" t="s">
        <v>12</v>
      </c>
    </row>
    <row r="2185" customHeight="1" spans="1:5">
      <c r="A2185" s="5">
        <v>2183</v>
      </c>
      <c r="B2185" s="5" t="s">
        <v>47</v>
      </c>
      <c r="C2185" s="5" t="str">
        <f>"吴梦雅"</f>
        <v>吴梦雅</v>
      </c>
      <c r="D2185" s="5" t="str">
        <f t="shared" si="89"/>
        <v>女</v>
      </c>
      <c r="E2185" s="5" t="s">
        <v>12</v>
      </c>
    </row>
    <row r="2186" customHeight="1" spans="1:5">
      <c r="A2186" s="5">
        <v>2184</v>
      </c>
      <c r="B2186" s="5" t="s">
        <v>47</v>
      </c>
      <c r="C2186" s="5" t="str">
        <f>"梁潘林子"</f>
        <v>梁潘林子</v>
      </c>
      <c r="D2186" s="5" t="str">
        <f t="shared" si="89"/>
        <v>女</v>
      </c>
      <c r="E2186" s="5" t="s">
        <v>12</v>
      </c>
    </row>
    <row r="2187" customHeight="1" spans="1:5">
      <c r="A2187" s="5">
        <v>2185</v>
      </c>
      <c r="B2187" s="5" t="s">
        <v>47</v>
      </c>
      <c r="C2187" s="5" t="str">
        <f>"卢彬"</f>
        <v>卢彬</v>
      </c>
      <c r="D2187" s="5" t="str">
        <f>"男"</f>
        <v>男</v>
      </c>
      <c r="E2187" s="5" t="s">
        <v>12</v>
      </c>
    </row>
    <row r="2188" customHeight="1" spans="1:5">
      <c r="A2188" s="5">
        <v>2186</v>
      </c>
      <c r="B2188" s="5" t="s">
        <v>47</v>
      </c>
      <c r="C2188" s="5" t="str">
        <f>"羊家风"</f>
        <v>羊家风</v>
      </c>
      <c r="D2188" s="5" t="str">
        <f t="shared" ref="D2188:D2198" si="90">"女"</f>
        <v>女</v>
      </c>
      <c r="E2188" s="5" t="s">
        <v>12</v>
      </c>
    </row>
    <row r="2189" customHeight="1" spans="1:5">
      <c r="A2189" s="5">
        <v>2187</v>
      </c>
      <c r="B2189" s="5" t="s">
        <v>47</v>
      </c>
      <c r="C2189" s="5" t="str">
        <f>"韩秋月"</f>
        <v>韩秋月</v>
      </c>
      <c r="D2189" s="5" t="str">
        <f t="shared" si="90"/>
        <v>女</v>
      </c>
      <c r="E2189" s="5" t="s">
        <v>12</v>
      </c>
    </row>
    <row r="2190" customHeight="1" spans="1:5">
      <c r="A2190" s="5">
        <v>2188</v>
      </c>
      <c r="B2190" s="5" t="s">
        <v>47</v>
      </c>
      <c r="C2190" s="5" t="str">
        <f>"郭伟伟"</f>
        <v>郭伟伟</v>
      </c>
      <c r="D2190" s="5" t="str">
        <f t="shared" si="90"/>
        <v>女</v>
      </c>
      <c r="E2190" s="5" t="s">
        <v>12</v>
      </c>
    </row>
    <row r="2191" customHeight="1" spans="1:5">
      <c r="A2191" s="5">
        <v>2189</v>
      </c>
      <c r="B2191" s="5" t="s">
        <v>47</v>
      </c>
      <c r="C2191" s="5" t="str">
        <f>"文妮"</f>
        <v>文妮</v>
      </c>
      <c r="D2191" s="5" t="str">
        <f t="shared" si="90"/>
        <v>女</v>
      </c>
      <c r="E2191" s="5" t="s">
        <v>12</v>
      </c>
    </row>
    <row r="2192" customHeight="1" spans="1:5">
      <c r="A2192" s="5">
        <v>2190</v>
      </c>
      <c r="B2192" s="5" t="s">
        <v>47</v>
      </c>
      <c r="C2192" s="5" t="str">
        <f>"马春蕊"</f>
        <v>马春蕊</v>
      </c>
      <c r="D2192" s="5" t="str">
        <f t="shared" si="90"/>
        <v>女</v>
      </c>
      <c r="E2192" s="5" t="s">
        <v>12</v>
      </c>
    </row>
    <row r="2193" customHeight="1" spans="1:5">
      <c r="A2193" s="5">
        <v>2191</v>
      </c>
      <c r="B2193" s="5" t="s">
        <v>47</v>
      </c>
      <c r="C2193" s="5" t="str">
        <f>"赵香磊"</f>
        <v>赵香磊</v>
      </c>
      <c r="D2193" s="5" t="str">
        <f t="shared" si="90"/>
        <v>女</v>
      </c>
      <c r="E2193" s="5" t="s">
        <v>12</v>
      </c>
    </row>
    <row r="2194" customHeight="1" spans="1:5">
      <c r="A2194" s="5">
        <v>2192</v>
      </c>
      <c r="B2194" s="5" t="s">
        <v>47</v>
      </c>
      <c r="C2194" s="5" t="str">
        <f>"黄江南"</f>
        <v>黄江南</v>
      </c>
      <c r="D2194" s="5" t="str">
        <f t="shared" si="90"/>
        <v>女</v>
      </c>
      <c r="E2194" s="5" t="s">
        <v>12</v>
      </c>
    </row>
    <row r="2195" customHeight="1" spans="1:5">
      <c r="A2195" s="5">
        <v>2193</v>
      </c>
      <c r="B2195" s="5" t="s">
        <v>47</v>
      </c>
      <c r="C2195" s="5" t="str">
        <f>"孙悦"</f>
        <v>孙悦</v>
      </c>
      <c r="D2195" s="5" t="str">
        <f t="shared" si="90"/>
        <v>女</v>
      </c>
      <c r="E2195" s="5" t="s">
        <v>12</v>
      </c>
    </row>
    <row r="2196" customHeight="1" spans="1:5">
      <c r="A2196" s="5">
        <v>2194</v>
      </c>
      <c r="B2196" s="5" t="s">
        <v>47</v>
      </c>
      <c r="C2196" s="5" t="str">
        <f>"王少换"</f>
        <v>王少换</v>
      </c>
      <c r="D2196" s="5" t="str">
        <f t="shared" si="90"/>
        <v>女</v>
      </c>
      <c r="E2196" s="5" t="s">
        <v>12</v>
      </c>
    </row>
    <row r="2197" customHeight="1" spans="1:5">
      <c r="A2197" s="5">
        <v>2195</v>
      </c>
      <c r="B2197" s="5" t="s">
        <v>47</v>
      </c>
      <c r="C2197" s="5" t="str">
        <f>"张蓝文"</f>
        <v>张蓝文</v>
      </c>
      <c r="D2197" s="5" t="str">
        <f t="shared" si="90"/>
        <v>女</v>
      </c>
      <c r="E2197" s="5" t="s">
        <v>12</v>
      </c>
    </row>
    <row r="2198" customHeight="1" spans="1:5">
      <c r="A2198" s="5">
        <v>2196</v>
      </c>
      <c r="B2198" s="5" t="s">
        <v>47</v>
      </c>
      <c r="C2198" s="5" t="str">
        <f>"陈甜甜"</f>
        <v>陈甜甜</v>
      </c>
      <c r="D2198" s="5" t="str">
        <f t="shared" si="90"/>
        <v>女</v>
      </c>
      <c r="E2198" s="5" t="s">
        <v>12</v>
      </c>
    </row>
    <row r="2199" customHeight="1" spans="1:5">
      <c r="A2199" s="5">
        <v>2197</v>
      </c>
      <c r="B2199" s="5" t="s">
        <v>47</v>
      </c>
      <c r="C2199" s="5" t="str">
        <f>"汤昌弟"</f>
        <v>汤昌弟</v>
      </c>
      <c r="D2199" s="5" t="str">
        <f>"男"</f>
        <v>男</v>
      </c>
      <c r="E2199" s="5" t="s">
        <v>12</v>
      </c>
    </row>
    <row r="2200" customHeight="1" spans="1:5">
      <c r="A2200" s="5">
        <v>2198</v>
      </c>
      <c r="B2200" s="5" t="s">
        <v>47</v>
      </c>
      <c r="C2200" s="5" t="str">
        <f>"蒲健楠"</f>
        <v>蒲健楠</v>
      </c>
      <c r="D2200" s="5" t="str">
        <f t="shared" ref="D2200:D2212" si="91">"女"</f>
        <v>女</v>
      </c>
      <c r="E2200" s="5" t="s">
        <v>12</v>
      </c>
    </row>
    <row r="2201" customHeight="1" spans="1:5">
      <c r="A2201" s="5">
        <v>2199</v>
      </c>
      <c r="B2201" s="5" t="s">
        <v>47</v>
      </c>
      <c r="C2201" s="5" t="str">
        <f>"杨依妮"</f>
        <v>杨依妮</v>
      </c>
      <c r="D2201" s="5" t="str">
        <f t="shared" si="91"/>
        <v>女</v>
      </c>
      <c r="E2201" s="5" t="s">
        <v>12</v>
      </c>
    </row>
    <row r="2202" customHeight="1" spans="1:5">
      <c r="A2202" s="5">
        <v>2200</v>
      </c>
      <c r="B2202" s="5" t="s">
        <v>47</v>
      </c>
      <c r="C2202" s="5" t="str">
        <f>"羊美娥"</f>
        <v>羊美娥</v>
      </c>
      <c r="D2202" s="5" t="str">
        <f t="shared" si="91"/>
        <v>女</v>
      </c>
      <c r="E2202" s="5" t="s">
        <v>12</v>
      </c>
    </row>
    <row r="2203" customHeight="1" spans="1:5">
      <c r="A2203" s="5">
        <v>2201</v>
      </c>
      <c r="B2203" s="5" t="s">
        <v>47</v>
      </c>
      <c r="C2203" s="5" t="str">
        <f>"祁永娜"</f>
        <v>祁永娜</v>
      </c>
      <c r="D2203" s="5" t="str">
        <f t="shared" si="91"/>
        <v>女</v>
      </c>
      <c r="E2203" s="5" t="s">
        <v>12</v>
      </c>
    </row>
    <row r="2204" customHeight="1" spans="1:5">
      <c r="A2204" s="5">
        <v>2202</v>
      </c>
      <c r="B2204" s="5" t="s">
        <v>47</v>
      </c>
      <c r="C2204" s="5" t="str">
        <f>"洪恩娟"</f>
        <v>洪恩娟</v>
      </c>
      <c r="D2204" s="5" t="str">
        <f t="shared" si="91"/>
        <v>女</v>
      </c>
      <c r="E2204" s="5" t="s">
        <v>12</v>
      </c>
    </row>
    <row r="2205" customHeight="1" spans="1:5">
      <c r="A2205" s="5">
        <v>2203</v>
      </c>
      <c r="B2205" s="5" t="s">
        <v>47</v>
      </c>
      <c r="C2205" s="5" t="str">
        <f>"吴捷"</f>
        <v>吴捷</v>
      </c>
      <c r="D2205" s="5" t="str">
        <f t="shared" si="91"/>
        <v>女</v>
      </c>
      <c r="E2205" s="5" t="s">
        <v>12</v>
      </c>
    </row>
    <row r="2206" customHeight="1" spans="1:5">
      <c r="A2206" s="5">
        <v>2204</v>
      </c>
      <c r="B2206" s="5" t="s">
        <v>47</v>
      </c>
      <c r="C2206" s="5" t="str">
        <f>"刘亚强"</f>
        <v>刘亚强</v>
      </c>
      <c r="D2206" s="5" t="str">
        <f t="shared" si="91"/>
        <v>女</v>
      </c>
      <c r="E2206" s="5" t="s">
        <v>12</v>
      </c>
    </row>
    <row r="2207" customHeight="1" spans="1:5">
      <c r="A2207" s="5">
        <v>2205</v>
      </c>
      <c r="B2207" s="5" t="s">
        <v>47</v>
      </c>
      <c r="C2207" s="5" t="str">
        <f>"郑再娜"</f>
        <v>郑再娜</v>
      </c>
      <c r="D2207" s="5" t="str">
        <f t="shared" si="91"/>
        <v>女</v>
      </c>
      <c r="E2207" s="5" t="s">
        <v>12</v>
      </c>
    </row>
    <row r="2208" customHeight="1" spans="1:5">
      <c r="A2208" s="5">
        <v>2206</v>
      </c>
      <c r="B2208" s="5" t="s">
        <v>47</v>
      </c>
      <c r="C2208" s="5" t="str">
        <f>"陈添园"</f>
        <v>陈添园</v>
      </c>
      <c r="D2208" s="5" t="str">
        <f t="shared" si="91"/>
        <v>女</v>
      </c>
      <c r="E2208" s="5" t="s">
        <v>12</v>
      </c>
    </row>
    <row r="2209" customHeight="1" spans="1:5">
      <c r="A2209" s="5">
        <v>2207</v>
      </c>
      <c r="B2209" s="5" t="s">
        <v>47</v>
      </c>
      <c r="C2209" s="5" t="str">
        <f>"马雪花"</f>
        <v>马雪花</v>
      </c>
      <c r="D2209" s="5" t="str">
        <f t="shared" si="91"/>
        <v>女</v>
      </c>
      <c r="E2209" s="5" t="s">
        <v>12</v>
      </c>
    </row>
    <row r="2210" customHeight="1" spans="1:5">
      <c r="A2210" s="5">
        <v>2208</v>
      </c>
      <c r="B2210" s="5" t="s">
        <v>47</v>
      </c>
      <c r="C2210" s="5" t="str">
        <f>"王小环"</f>
        <v>王小环</v>
      </c>
      <c r="D2210" s="5" t="str">
        <f t="shared" si="91"/>
        <v>女</v>
      </c>
      <c r="E2210" s="5" t="s">
        <v>12</v>
      </c>
    </row>
    <row r="2211" customHeight="1" spans="1:5">
      <c r="A2211" s="5">
        <v>2209</v>
      </c>
      <c r="B2211" s="5" t="s">
        <v>47</v>
      </c>
      <c r="C2211" s="5" t="str">
        <f>"吴曼妃"</f>
        <v>吴曼妃</v>
      </c>
      <c r="D2211" s="5" t="str">
        <f t="shared" si="91"/>
        <v>女</v>
      </c>
      <c r="E2211" s="5" t="s">
        <v>12</v>
      </c>
    </row>
    <row r="2212" customHeight="1" spans="1:5">
      <c r="A2212" s="5">
        <v>2210</v>
      </c>
      <c r="B2212" s="5" t="s">
        <v>47</v>
      </c>
      <c r="C2212" s="5" t="str">
        <f>"何婆教"</f>
        <v>何婆教</v>
      </c>
      <c r="D2212" s="5" t="str">
        <f t="shared" si="91"/>
        <v>女</v>
      </c>
      <c r="E2212" s="5" t="s">
        <v>12</v>
      </c>
    </row>
    <row r="2213" customHeight="1" spans="1:5">
      <c r="A2213" s="5">
        <v>2211</v>
      </c>
      <c r="B2213" s="5" t="s">
        <v>47</v>
      </c>
      <c r="C2213" s="5" t="str">
        <f>"林明歌"</f>
        <v>林明歌</v>
      </c>
      <c r="D2213" s="5" t="str">
        <f>"男"</f>
        <v>男</v>
      </c>
      <c r="E2213" s="5" t="s">
        <v>12</v>
      </c>
    </row>
    <row r="2214" customHeight="1" spans="1:5">
      <c r="A2214" s="5">
        <v>2212</v>
      </c>
      <c r="B2214" s="5" t="s">
        <v>47</v>
      </c>
      <c r="C2214" s="5" t="str">
        <f>"黄海燕"</f>
        <v>黄海燕</v>
      </c>
      <c r="D2214" s="5" t="str">
        <f t="shared" ref="D2214:D2228" si="92">"女"</f>
        <v>女</v>
      </c>
      <c r="E2214" s="5" t="s">
        <v>12</v>
      </c>
    </row>
    <row r="2215" customHeight="1" spans="1:5">
      <c r="A2215" s="5">
        <v>2213</v>
      </c>
      <c r="B2215" s="5" t="s">
        <v>47</v>
      </c>
      <c r="C2215" s="5" t="str">
        <f>"曾月香"</f>
        <v>曾月香</v>
      </c>
      <c r="D2215" s="5" t="str">
        <f t="shared" si="92"/>
        <v>女</v>
      </c>
      <c r="E2215" s="5" t="s">
        <v>12</v>
      </c>
    </row>
    <row r="2216" customHeight="1" spans="1:5">
      <c r="A2216" s="5">
        <v>2214</v>
      </c>
      <c r="B2216" s="5" t="s">
        <v>47</v>
      </c>
      <c r="C2216" s="5" t="str">
        <f>"辛夏丹"</f>
        <v>辛夏丹</v>
      </c>
      <c r="D2216" s="5" t="str">
        <f t="shared" si="92"/>
        <v>女</v>
      </c>
      <c r="E2216" s="5" t="s">
        <v>12</v>
      </c>
    </row>
    <row r="2217" customHeight="1" spans="1:5">
      <c r="A2217" s="5">
        <v>2215</v>
      </c>
      <c r="B2217" s="5" t="s">
        <v>47</v>
      </c>
      <c r="C2217" s="5" t="str">
        <f>"吴鑫惠"</f>
        <v>吴鑫惠</v>
      </c>
      <c r="D2217" s="5" t="str">
        <f t="shared" si="92"/>
        <v>女</v>
      </c>
      <c r="E2217" s="5" t="s">
        <v>12</v>
      </c>
    </row>
    <row r="2218" customHeight="1" spans="1:5">
      <c r="A2218" s="5">
        <v>2216</v>
      </c>
      <c r="B2218" s="5" t="s">
        <v>47</v>
      </c>
      <c r="C2218" s="5" t="str">
        <f>"符纯"</f>
        <v>符纯</v>
      </c>
      <c r="D2218" s="5" t="str">
        <f t="shared" si="92"/>
        <v>女</v>
      </c>
      <c r="E2218" s="5" t="s">
        <v>12</v>
      </c>
    </row>
    <row r="2219" customHeight="1" spans="1:5">
      <c r="A2219" s="5">
        <v>2217</v>
      </c>
      <c r="B2219" s="5" t="s">
        <v>47</v>
      </c>
      <c r="C2219" s="5" t="str">
        <f>"林巧青"</f>
        <v>林巧青</v>
      </c>
      <c r="D2219" s="5" t="str">
        <f t="shared" si="92"/>
        <v>女</v>
      </c>
      <c r="E2219" s="5" t="s">
        <v>12</v>
      </c>
    </row>
    <row r="2220" customHeight="1" spans="1:5">
      <c r="A2220" s="5">
        <v>2218</v>
      </c>
      <c r="B2220" s="5" t="s">
        <v>47</v>
      </c>
      <c r="C2220" s="5" t="str">
        <f>"赵正婷"</f>
        <v>赵正婷</v>
      </c>
      <c r="D2220" s="5" t="str">
        <f t="shared" si="92"/>
        <v>女</v>
      </c>
      <c r="E2220" s="5" t="s">
        <v>12</v>
      </c>
    </row>
    <row r="2221" customHeight="1" spans="1:5">
      <c r="A2221" s="5">
        <v>2219</v>
      </c>
      <c r="B2221" s="5" t="s">
        <v>47</v>
      </c>
      <c r="C2221" s="5" t="str">
        <f>"唐传婷"</f>
        <v>唐传婷</v>
      </c>
      <c r="D2221" s="5" t="str">
        <f t="shared" si="92"/>
        <v>女</v>
      </c>
      <c r="E2221" s="5" t="s">
        <v>12</v>
      </c>
    </row>
    <row r="2222" customHeight="1" spans="1:5">
      <c r="A2222" s="5">
        <v>2220</v>
      </c>
      <c r="B2222" s="5" t="s">
        <v>47</v>
      </c>
      <c r="C2222" s="5" t="str">
        <f>"吴丽敏"</f>
        <v>吴丽敏</v>
      </c>
      <c r="D2222" s="5" t="str">
        <f t="shared" si="92"/>
        <v>女</v>
      </c>
      <c r="E2222" s="5" t="s">
        <v>12</v>
      </c>
    </row>
    <row r="2223" customHeight="1" spans="1:5">
      <c r="A2223" s="5">
        <v>2221</v>
      </c>
      <c r="B2223" s="5" t="s">
        <v>47</v>
      </c>
      <c r="C2223" s="5" t="str">
        <f>"张教嫦"</f>
        <v>张教嫦</v>
      </c>
      <c r="D2223" s="5" t="str">
        <f t="shared" si="92"/>
        <v>女</v>
      </c>
      <c r="E2223" s="5" t="s">
        <v>12</v>
      </c>
    </row>
    <row r="2224" customHeight="1" spans="1:5">
      <c r="A2224" s="5">
        <v>2222</v>
      </c>
      <c r="B2224" s="5" t="s">
        <v>47</v>
      </c>
      <c r="C2224" s="5" t="str">
        <f>"符钦女"</f>
        <v>符钦女</v>
      </c>
      <c r="D2224" s="5" t="str">
        <f t="shared" si="92"/>
        <v>女</v>
      </c>
      <c r="E2224" s="5" t="s">
        <v>12</v>
      </c>
    </row>
    <row r="2225" customHeight="1" spans="1:5">
      <c r="A2225" s="5">
        <v>2223</v>
      </c>
      <c r="B2225" s="5" t="s">
        <v>47</v>
      </c>
      <c r="C2225" s="5" t="str">
        <f>"陈海灵"</f>
        <v>陈海灵</v>
      </c>
      <c r="D2225" s="5" t="str">
        <f t="shared" si="92"/>
        <v>女</v>
      </c>
      <c r="E2225" s="5" t="s">
        <v>12</v>
      </c>
    </row>
    <row r="2226" customHeight="1" spans="1:5">
      <c r="A2226" s="5">
        <v>2224</v>
      </c>
      <c r="B2226" s="5" t="s">
        <v>47</v>
      </c>
      <c r="C2226" s="5" t="str">
        <f>"杨敏"</f>
        <v>杨敏</v>
      </c>
      <c r="D2226" s="5" t="str">
        <f t="shared" si="92"/>
        <v>女</v>
      </c>
      <c r="E2226" s="5" t="s">
        <v>12</v>
      </c>
    </row>
    <row r="2227" customHeight="1" spans="1:5">
      <c r="A2227" s="5">
        <v>2225</v>
      </c>
      <c r="B2227" s="5" t="s">
        <v>47</v>
      </c>
      <c r="C2227" s="5" t="str">
        <f>"卢芳珍"</f>
        <v>卢芳珍</v>
      </c>
      <c r="D2227" s="5" t="str">
        <f t="shared" si="92"/>
        <v>女</v>
      </c>
      <c r="E2227" s="5" t="s">
        <v>12</v>
      </c>
    </row>
    <row r="2228" customHeight="1" spans="1:5">
      <c r="A2228" s="5">
        <v>2226</v>
      </c>
      <c r="B2228" s="5" t="s">
        <v>47</v>
      </c>
      <c r="C2228" s="5" t="str">
        <f>"张爱玲"</f>
        <v>张爱玲</v>
      </c>
      <c r="D2228" s="5" t="str">
        <f t="shared" si="92"/>
        <v>女</v>
      </c>
      <c r="E2228" s="5" t="s">
        <v>12</v>
      </c>
    </row>
    <row r="2229" customHeight="1" spans="1:5">
      <c r="A2229" s="5">
        <v>2227</v>
      </c>
      <c r="B2229" s="5" t="s">
        <v>47</v>
      </c>
      <c r="C2229" s="5" t="str">
        <f>"王伟杰"</f>
        <v>王伟杰</v>
      </c>
      <c r="D2229" s="5" t="str">
        <f>"男"</f>
        <v>男</v>
      </c>
      <c r="E2229" s="5" t="s">
        <v>12</v>
      </c>
    </row>
    <row r="2230" customHeight="1" spans="1:5">
      <c r="A2230" s="5">
        <v>2228</v>
      </c>
      <c r="B2230" s="5" t="s">
        <v>47</v>
      </c>
      <c r="C2230" s="5" t="str">
        <f>"罗海燕"</f>
        <v>罗海燕</v>
      </c>
      <c r="D2230" s="5" t="str">
        <f t="shared" ref="D2230:D2240" si="93">"女"</f>
        <v>女</v>
      </c>
      <c r="E2230" s="5" t="s">
        <v>12</v>
      </c>
    </row>
    <row r="2231" customHeight="1" spans="1:5">
      <c r="A2231" s="5">
        <v>2229</v>
      </c>
      <c r="B2231" s="5" t="s">
        <v>47</v>
      </c>
      <c r="C2231" s="5" t="str">
        <f>"黎幸平"</f>
        <v>黎幸平</v>
      </c>
      <c r="D2231" s="5" t="str">
        <f t="shared" si="93"/>
        <v>女</v>
      </c>
      <c r="E2231" s="5" t="s">
        <v>12</v>
      </c>
    </row>
    <row r="2232" customHeight="1" spans="1:5">
      <c r="A2232" s="5">
        <v>2230</v>
      </c>
      <c r="B2232" s="5" t="s">
        <v>47</v>
      </c>
      <c r="C2232" s="5" t="str">
        <f>"陈娴晶"</f>
        <v>陈娴晶</v>
      </c>
      <c r="D2232" s="5" t="str">
        <f t="shared" si="93"/>
        <v>女</v>
      </c>
      <c r="E2232" s="5" t="s">
        <v>12</v>
      </c>
    </row>
    <row r="2233" customHeight="1" spans="1:5">
      <c r="A2233" s="5">
        <v>2231</v>
      </c>
      <c r="B2233" s="5" t="s">
        <v>47</v>
      </c>
      <c r="C2233" s="5" t="str">
        <f>"王晓玲"</f>
        <v>王晓玲</v>
      </c>
      <c r="D2233" s="5" t="str">
        <f t="shared" si="93"/>
        <v>女</v>
      </c>
      <c r="E2233" s="5" t="s">
        <v>12</v>
      </c>
    </row>
    <row r="2234" customHeight="1" spans="1:5">
      <c r="A2234" s="5">
        <v>2232</v>
      </c>
      <c r="B2234" s="5" t="s">
        <v>47</v>
      </c>
      <c r="C2234" s="5" t="str">
        <f>"李丹彤"</f>
        <v>李丹彤</v>
      </c>
      <c r="D2234" s="5" t="str">
        <f t="shared" si="93"/>
        <v>女</v>
      </c>
      <c r="E2234" s="5" t="s">
        <v>12</v>
      </c>
    </row>
    <row r="2235" customHeight="1" spans="1:5">
      <c r="A2235" s="5">
        <v>2233</v>
      </c>
      <c r="B2235" s="5" t="s">
        <v>47</v>
      </c>
      <c r="C2235" s="5" t="str">
        <f>"符会蕊"</f>
        <v>符会蕊</v>
      </c>
      <c r="D2235" s="5" t="str">
        <f t="shared" si="93"/>
        <v>女</v>
      </c>
      <c r="E2235" s="5" t="s">
        <v>12</v>
      </c>
    </row>
    <row r="2236" customHeight="1" spans="1:5">
      <c r="A2236" s="5">
        <v>2234</v>
      </c>
      <c r="B2236" s="5" t="s">
        <v>48</v>
      </c>
      <c r="C2236" s="5" t="str">
        <f>"王永芳"</f>
        <v>王永芳</v>
      </c>
      <c r="D2236" s="5" t="str">
        <f t="shared" si="93"/>
        <v>女</v>
      </c>
      <c r="E2236" s="5" t="s">
        <v>12</v>
      </c>
    </row>
    <row r="2237" customHeight="1" spans="1:5">
      <c r="A2237" s="5">
        <v>2235</v>
      </c>
      <c r="B2237" s="5" t="s">
        <v>48</v>
      </c>
      <c r="C2237" s="5" t="str">
        <f>"吴燕美"</f>
        <v>吴燕美</v>
      </c>
      <c r="D2237" s="5" t="str">
        <f t="shared" si="93"/>
        <v>女</v>
      </c>
      <c r="E2237" s="5" t="s">
        <v>12</v>
      </c>
    </row>
    <row r="2238" customHeight="1" spans="1:5">
      <c r="A2238" s="5">
        <v>2236</v>
      </c>
      <c r="B2238" s="5" t="s">
        <v>48</v>
      </c>
      <c r="C2238" s="5" t="str">
        <f>"邓雪"</f>
        <v>邓雪</v>
      </c>
      <c r="D2238" s="5" t="str">
        <f t="shared" si="93"/>
        <v>女</v>
      </c>
      <c r="E2238" s="5" t="s">
        <v>12</v>
      </c>
    </row>
    <row r="2239" customHeight="1" spans="1:5">
      <c r="A2239" s="5">
        <v>2237</v>
      </c>
      <c r="B2239" s="5" t="s">
        <v>48</v>
      </c>
      <c r="C2239" s="5" t="str">
        <f>"李秋琴"</f>
        <v>李秋琴</v>
      </c>
      <c r="D2239" s="5" t="str">
        <f t="shared" si="93"/>
        <v>女</v>
      </c>
      <c r="E2239" s="5" t="s">
        <v>12</v>
      </c>
    </row>
    <row r="2240" customHeight="1" spans="1:5">
      <c r="A2240" s="5">
        <v>2238</v>
      </c>
      <c r="B2240" s="5" t="s">
        <v>48</v>
      </c>
      <c r="C2240" s="5" t="str">
        <f>"洪霞"</f>
        <v>洪霞</v>
      </c>
      <c r="D2240" s="5" t="str">
        <f t="shared" si="93"/>
        <v>女</v>
      </c>
      <c r="E2240" s="5" t="s">
        <v>12</v>
      </c>
    </row>
    <row r="2241" customHeight="1" spans="1:5">
      <c r="A2241" s="5">
        <v>2239</v>
      </c>
      <c r="B2241" s="5" t="s">
        <v>48</v>
      </c>
      <c r="C2241" s="5" t="str">
        <f>"陈元庆"</f>
        <v>陈元庆</v>
      </c>
      <c r="D2241" s="5" t="str">
        <f>"男"</f>
        <v>男</v>
      </c>
      <c r="E2241" s="5" t="s">
        <v>12</v>
      </c>
    </row>
    <row r="2242" customHeight="1" spans="1:5">
      <c r="A2242" s="5">
        <v>2240</v>
      </c>
      <c r="B2242" s="5" t="s">
        <v>48</v>
      </c>
      <c r="C2242" s="5" t="str">
        <f>"许译丹"</f>
        <v>许译丹</v>
      </c>
      <c r="D2242" s="5" t="str">
        <f>"女"</f>
        <v>女</v>
      </c>
      <c r="E2242" s="5" t="s">
        <v>12</v>
      </c>
    </row>
    <row r="2243" customHeight="1" spans="1:5">
      <c r="A2243" s="5">
        <v>2241</v>
      </c>
      <c r="B2243" s="5" t="s">
        <v>48</v>
      </c>
      <c r="C2243" s="5" t="str">
        <f>"许秋香"</f>
        <v>许秋香</v>
      </c>
      <c r="D2243" s="5" t="str">
        <f>"女"</f>
        <v>女</v>
      </c>
      <c r="E2243" s="5" t="s">
        <v>12</v>
      </c>
    </row>
    <row r="2244" customHeight="1" spans="1:5">
      <c r="A2244" s="5">
        <v>2242</v>
      </c>
      <c r="B2244" s="5" t="s">
        <v>48</v>
      </c>
      <c r="C2244" s="5" t="str">
        <f>"宋宏阳"</f>
        <v>宋宏阳</v>
      </c>
      <c r="D2244" s="5" t="str">
        <f>"男"</f>
        <v>男</v>
      </c>
      <c r="E2244" s="5" t="s">
        <v>12</v>
      </c>
    </row>
    <row r="2245" customHeight="1" spans="1:5">
      <c r="A2245" s="5">
        <v>2243</v>
      </c>
      <c r="B2245" s="5" t="s">
        <v>48</v>
      </c>
      <c r="C2245" s="5" t="str">
        <f>"李施晓"</f>
        <v>李施晓</v>
      </c>
      <c r="D2245" s="5" t="str">
        <f t="shared" ref="D2245:D2260" si="94">"女"</f>
        <v>女</v>
      </c>
      <c r="E2245" s="5" t="s">
        <v>12</v>
      </c>
    </row>
    <row r="2246" customHeight="1" spans="1:5">
      <c r="A2246" s="5">
        <v>2244</v>
      </c>
      <c r="B2246" s="5" t="s">
        <v>48</v>
      </c>
      <c r="C2246" s="5" t="str">
        <f>"徐秋花"</f>
        <v>徐秋花</v>
      </c>
      <c r="D2246" s="5" t="str">
        <f t="shared" si="94"/>
        <v>女</v>
      </c>
      <c r="E2246" s="5" t="s">
        <v>12</v>
      </c>
    </row>
    <row r="2247" customHeight="1" spans="1:5">
      <c r="A2247" s="5">
        <v>2245</v>
      </c>
      <c r="B2247" s="5" t="s">
        <v>48</v>
      </c>
      <c r="C2247" s="5" t="str">
        <f>"梁丽云"</f>
        <v>梁丽云</v>
      </c>
      <c r="D2247" s="5" t="str">
        <f t="shared" si="94"/>
        <v>女</v>
      </c>
      <c r="E2247" s="5" t="s">
        <v>12</v>
      </c>
    </row>
    <row r="2248" customHeight="1" spans="1:5">
      <c r="A2248" s="5">
        <v>2246</v>
      </c>
      <c r="B2248" s="5" t="s">
        <v>48</v>
      </c>
      <c r="C2248" s="5" t="str">
        <f>"温冬映"</f>
        <v>温冬映</v>
      </c>
      <c r="D2248" s="5" t="str">
        <f t="shared" si="94"/>
        <v>女</v>
      </c>
      <c r="E2248" s="5" t="s">
        <v>12</v>
      </c>
    </row>
    <row r="2249" customHeight="1" spans="1:5">
      <c r="A2249" s="5">
        <v>2247</v>
      </c>
      <c r="B2249" s="5" t="s">
        <v>48</v>
      </c>
      <c r="C2249" s="5" t="str">
        <f>"罗婧妤"</f>
        <v>罗婧妤</v>
      </c>
      <c r="D2249" s="5" t="str">
        <f t="shared" si="94"/>
        <v>女</v>
      </c>
      <c r="E2249" s="5" t="s">
        <v>12</v>
      </c>
    </row>
    <row r="2250" customHeight="1" spans="1:5">
      <c r="A2250" s="5">
        <v>2248</v>
      </c>
      <c r="B2250" s="5" t="s">
        <v>48</v>
      </c>
      <c r="C2250" s="5" t="str">
        <f>"邓贤雁"</f>
        <v>邓贤雁</v>
      </c>
      <c r="D2250" s="5" t="str">
        <f t="shared" si="94"/>
        <v>女</v>
      </c>
      <c r="E2250" s="5" t="s">
        <v>12</v>
      </c>
    </row>
    <row r="2251" customHeight="1" spans="1:5">
      <c r="A2251" s="5">
        <v>2249</v>
      </c>
      <c r="B2251" s="5" t="s">
        <v>48</v>
      </c>
      <c r="C2251" s="5" t="str">
        <f>"陈小红"</f>
        <v>陈小红</v>
      </c>
      <c r="D2251" s="5" t="str">
        <f t="shared" si="94"/>
        <v>女</v>
      </c>
      <c r="E2251" s="5" t="s">
        <v>12</v>
      </c>
    </row>
    <row r="2252" customHeight="1" spans="1:5">
      <c r="A2252" s="5">
        <v>2250</v>
      </c>
      <c r="B2252" s="5" t="s">
        <v>48</v>
      </c>
      <c r="C2252" s="5" t="str">
        <f>"林有芬"</f>
        <v>林有芬</v>
      </c>
      <c r="D2252" s="5" t="str">
        <f t="shared" si="94"/>
        <v>女</v>
      </c>
      <c r="E2252" s="5" t="s">
        <v>12</v>
      </c>
    </row>
    <row r="2253" customHeight="1" spans="1:5">
      <c r="A2253" s="5">
        <v>2251</v>
      </c>
      <c r="B2253" s="5" t="s">
        <v>48</v>
      </c>
      <c r="C2253" s="5" t="str">
        <f>"谢昊霖"</f>
        <v>谢昊霖</v>
      </c>
      <c r="D2253" s="5" t="str">
        <f t="shared" si="94"/>
        <v>女</v>
      </c>
      <c r="E2253" s="5" t="s">
        <v>12</v>
      </c>
    </row>
    <row r="2254" customHeight="1" spans="1:5">
      <c r="A2254" s="5">
        <v>2252</v>
      </c>
      <c r="B2254" s="5" t="s">
        <v>48</v>
      </c>
      <c r="C2254" s="5" t="str">
        <f>"谭棉心"</f>
        <v>谭棉心</v>
      </c>
      <c r="D2254" s="5" t="str">
        <f t="shared" si="94"/>
        <v>女</v>
      </c>
      <c r="E2254" s="5" t="s">
        <v>12</v>
      </c>
    </row>
    <row r="2255" customHeight="1" spans="1:5">
      <c r="A2255" s="5">
        <v>2253</v>
      </c>
      <c r="B2255" s="5" t="s">
        <v>48</v>
      </c>
      <c r="C2255" s="5" t="str">
        <f>"唐必兰"</f>
        <v>唐必兰</v>
      </c>
      <c r="D2255" s="5" t="str">
        <f t="shared" si="94"/>
        <v>女</v>
      </c>
      <c r="E2255" s="5" t="s">
        <v>12</v>
      </c>
    </row>
    <row r="2256" customHeight="1" spans="1:5">
      <c r="A2256" s="5">
        <v>2254</v>
      </c>
      <c r="B2256" s="5" t="s">
        <v>48</v>
      </c>
      <c r="C2256" s="5" t="str">
        <f>"王玲"</f>
        <v>王玲</v>
      </c>
      <c r="D2256" s="5" t="str">
        <f t="shared" si="94"/>
        <v>女</v>
      </c>
      <c r="E2256" s="5" t="s">
        <v>12</v>
      </c>
    </row>
    <row r="2257" customHeight="1" spans="1:5">
      <c r="A2257" s="5">
        <v>2255</v>
      </c>
      <c r="B2257" s="5" t="s">
        <v>48</v>
      </c>
      <c r="C2257" s="5" t="str">
        <f>"黎鸾桂"</f>
        <v>黎鸾桂</v>
      </c>
      <c r="D2257" s="5" t="str">
        <f t="shared" si="94"/>
        <v>女</v>
      </c>
      <c r="E2257" s="5" t="s">
        <v>12</v>
      </c>
    </row>
    <row r="2258" customHeight="1" spans="1:5">
      <c r="A2258" s="5">
        <v>2256</v>
      </c>
      <c r="B2258" s="5" t="s">
        <v>48</v>
      </c>
      <c r="C2258" s="5" t="str">
        <f>"符达遥"</f>
        <v>符达遥</v>
      </c>
      <c r="D2258" s="5" t="str">
        <f t="shared" si="94"/>
        <v>女</v>
      </c>
      <c r="E2258" s="5" t="s">
        <v>12</v>
      </c>
    </row>
    <row r="2259" customHeight="1" spans="1:5">
      <c r="A2259" s="5">
        <v>2257</v>
      </c>
      <c r="B2259" s="5" t="s">
        <v>48</v>
      </c>
      <c r="C2259" s="5" t="str">
        <f>"方其财"</f>
        <v>方其财</v>
      </c>
      <c r="D2259" s="5" t="str">
        <f t="shared" si="94"/>
        <v>女</v>
      </c>
      <c r="E2259" s="5" t="s">
        <v>12</v>
      </c>
    </row>
    <row r="2260" customHeight="1" spans="1:5">
      <c r="A2260" s="5">
        <v>2258</v>
      </c>
      <c r="B2260" s="5" t="s">
        <v>48</v>
      </c>
      <c r="C2260" s="5" t="str">
        <f>"邱宇"</f>
        <v>邱宇</v>
      </c>
      <c r="D2260" s="5" t="str">
        <f t="shared" si="94"/>
        <v>女</v>
      </c>
      <c r="E2260" s="5" t="s">
        <v>12</v>
      </c>
    </row>
    <row r="2261" customHeight="1" spans="1:5">
      <c r="A2261" s="5">
        <v>2259</v>
      </c>
      <c r="B2261" s="5" t="s">
        <v>48</v>
      </c>
      <c r="C2261" s="5" t="str">
        <f>"岑轶汉"</f>
        <v>岑轶汉</v>
      </c>
      <c r="D2261" s="5" t="str">
        <f>"男"</f>
        <v>男</v>
      </c>
      <c r="E2261" s="5" t="s">
        <v>12</v>
      </c>
    </row>
    <row r="2262" customHeight="1" spans="1:5">
      <c r="A2262" s="5">
        <v>2260</v>
      </c>
      <c r="B2262" s="5" t="s">
        <v>48</v>
      </c>
      <c r="C2262" s="5" t="str">
        <f>"杜长欢"</f>
        <v>杜长欢</v>
      </c>
      <c r="D2262" s="5" t="str">
        <f>"男"</f>
        <v>男</v>
      </c>
      <c r="E2262" s="5" t="s">
        <v>12</v>
      </c>
    </row>
    <row r="2263" customHeight="1" spans="1:5">
      <c r="A2263" s="5">
        <v>2261</v>
      </c>
      <c r="B2263" s="5" t="s">
        <v>48</v>
      </c>
      <c r="C2263" s="5" t="str">
        <f>"莫小玲"</f>
        <v>莫小玲</v>
      </c>
      <c r="D2263" s="5" t="str">
        <f>"女"</f>
        <v>女</v>
      </c>
      <c r="E2263" s="5" t="s">
        <v>12</v>
      </c>
    </row>
    <row r="2264" customHeight="1" spans="1:5">
      <c r="A2264" s="5">
        <v>2262</v>
      </c>
      <c r="B2264" s="5" t="s">
        <v>48</v>
      </c>
      <c r="C2264" s="5" t="str">
        <f>"陈丹凤"</f>
        <v>陈丹凤</v>
      </c>
      <c r="D2264" s="5" t="str">
        <f>"女"</f>
        <v>女</v>
      </c>
      <c r="E2264" s="5" t="s">
        <v>12</v>
      </c>
    </row>
    <row r="2265" customHeight="1" spans="1:5">
      <c r="A2265" s="5">
        <v>2263</v>
      </c>
      <c r="B2265" s="5" t="s">
        <v>48</v>
      </c>
      <c r="C2265" s="5" t="str">
        <f>"郭茹文"</f>
        <v>郭茹文</v>
      </c>
      <c r="D2265" s="5" t="str">
        <f>"女"</f>
        <v>女</v>
      </c>
      <c r="E2265" s="5" t="s">
        <v>12</v>
      </c>
    </row>
    <row r="2266" customHeight="1" spans="1:5">
      <c r="A2266" s="5">
        <v>2264</v>
      </c>
      <c r="B2266" s="5" t="s">
        <v>48</v>
      </c>
      <c r="C2266" s="5" t="str">
        <f>"吴鸾燕"</f>
        <v>吴鸾燕</v>
      </c>
      <c r="D2266" s="5" t="str">
        <f>"女"</f>
        <v>女</v>
      </c>
      <c r="E2266" s="5" t="s">
        <v>12</v>
      </c>
    </row>
    <row r="2267" customHeight="1" spans="1:5">
      <c r="A2267" s="5">
        <v>2265</v>
      </c>
      <c r="B2267" s="5" t="s">
        <v>48</v>
      </c>
      <c r="C2267" s="5" t="str">
        <f>"王正照"</f>
        <v>王正照</v>
      </c>
      <c r="D2267" s="5" t="str">
        <f>"男"</f>
        <v>男</v>
      </c>
      <c r="E2267" s="5" t="s">
        <v>12</v>
      </c>
    </row>
    <row r="2268" customHeight="1" spans="1:5">
      <c r="A2268" s="5">
        <v>2266</v>
      </c>
      <c r="B2268" s="5" t="s">
        <v>48</v>
      </c>
      <c r="C2268" s="5" t="str">
        <f>"温小梅"</f>
        <v>温小梅</v>
      </c>
      <c r="D2268" s="5" t="str">
        <f t="shared" ref="D2268:D2274" si="95">"女"</f>
        <v>女</v>
      </c>
      <c r="E2268" s="5" t="s">
        <v>12</v>
      </c>
    </row>
    <row r="2269" customHeight="1" spans="1:5">
      <c r="A2269" s="5">
        <v>2267</v>
      </c>
      <c r="B2269" s="5" t="s">
        <v>48</v>
      </c>
      <c r="C2269" s="5" t="str">
        <f>"王姑妹"</f>
        <v>王姑妹</v>
      </c>
      <c r="D2269" s="5" t="str">
        <f t="shared" si="95"/>
        <v>女</v>
      </c>
      <c r="E2269" s="5" t="s">
        <v>12</v>
      </c>
    </row>
    <row r="2270" customHeight="1" spans="1:5">
      <c r="A2270" s="5">
        <v>2268</v>
      </c>
      <c r="B2270" s="5" t="s">
        <v>48</v>
      </c>
      <c r="C2270" s="5" t="str">
        <f>"林香"</f>
        <v>林香</v>
      </c>
      <c r="D2270" s="5" t="str">
        <f t="shared" si="95"/>
        <v>女</v>
      </c>
      <c r="E2270" s="5" t="s">
        <v>12</v>
      </c>
    </row>
    <row r="2271" customHeight="1" spans="1:5">
      <c r="A2271" s="5">
        <v>2269</v>
      </c>
      <c r="B2271" s="5" t="s">
        <v>48</v>
      </c>
      <c r="C2271" s="5" t="str">
        <f>"曾维娇"</f>
        <v>曾维娇</v>
      </c>
      <c r="D2271" s="5" t="str">
        <f t="shared" si="95"/>
        <v>女</v>
      </c>
      <c r="E2271" s="5" t="s">
        <v>12</v>
      </c>
    </row>
    <row r="2272" customHeight="1" spans="1:5">
      <c r="A2272" s="5">
        <v>2270</v>
      </c>
      <c r="B2272" s="5" t="s">
        <v>48</v>
      </c>
      <c r="C2272" s="5" t="str">
        <f>"王继娜"</f>
        <v>王继娜</v>
      </c>
      <c r="D2272" s="5" t="str">
        <f t="shared" si="95"/>
        <v>女</v>
      </c>
      <c r="E2272" s="5" t="s">
        <v>12</v>
      </c>
    </row>
    <row r="2273" customHeight="1" spans="1:5">
      <c r="A2273" s="5">
        <v>2271</v>
      </c>
      <c r="B2273" s="5" t="s">
        <v>48</v>
      </c>
      <c r="C2273" s="5" t="str">
        <f>"李秋妹"</f>
        <v>李秋妹</v>
      </c>
      <c r="D2273" s="5" t="str">
        <f t="shared" si="95"/>
        <v>女</v>
      </c>
      <c r="E2273" s="5" t="s">
        <v>12</v>
      </c>
    </row>
    <row r="2274" customHeight="1" spans="1:5">
      <c r="A2274" s="5">
        <v>2272</v>
      </c>
      <c r="B2274" s="5" t="s">
        <v>48</v>
      </c>
      <c r="C2274" s="5" t="str">
        <f>"孙菊"</f>
        <v>孙菊</v>
      </c>
      <c r="D2274" s="5" t="str">
        <f t="shared" si="95"/>
        <v>女</v>
      </c>
      <c r="E2274" s="5" t="s">
        <v>12</v>
      </c>
    </row>
    <row r="2275" customHeight="1" spans="1:5">
      <c r="A2275" s="5">
        <v>2273</v>
      </c>
      <c r="B2275" s="5" t="s">
        <v>48</v>
      </c>
      <c r="C2275" s="5" t="str">
        <f>"曾令嘉"</f>
        <v>曾令嘉</v>
      </c>
      <c r="D2275" s="5" t="str">
        <f>"男"</f>
        <v>男</v>
      </c>
      <c r="E2275" s="5" t="s">
        <v>12</v>
      </c>
    </row>
    <row r="2276" customHeight="1" spans="1:5">
      <c r="A2276" s="5">
        <v>2274</v>
      </c>
      <c r="B2276" s="5" t="s">
        <v>48</v>
      </c>
      <c r="C2276" s="5" t="str">
        <f>"王敏"</f>
        <v>王敏</v>
      </c>
      <c r="D2276" s="5" t="str">
        <f>"女"</f>
        <v>女</v>
      </c>
      <c r="E2276" s="5" t="s">
        <v>12</v>
      </c>
    </row>
    <row r="2277" customHeight="1" spans="1:5">
      <c r="A2277" s="5">
        <v>2275</v>
      </c>
      <c r="B2277" s="5" t="s">
        <v>48</v>
      </c>
      <c r="C2277" s="5" t="str">
        <f>"肖选南"</f>
        <v>肖选南</v>
      </c>
      <c r="D2277" s="5" t="str">
        <f>"女"</f>
        <v>女</v>
      </c>
      <c r="E2277" s="5" t="s">
        <v>12</v>
      </c>
    </row>
    <row r="2278" customHeight="1" spans="1:5">
      <c r="A2278" s="5">
        <v>2276</v>
      </c>
      <c r="B2278" s="5" t="s">
        <v>48</v>
      </c>
      <c r="C2278" s="5" t="str">
        <f>"杨果"</f>
        <v>杨果</v>
      </c>
      <c r="D2278" s="5" t="str">
        <f>"女"</f>
        <v>女</v>
      </c>
      <c r="E2278" s="5" t="s">
        <v>12</v>
      </c>
    </row>
    <row r="2279" customHeight="1" spans="1:5">
      <c r="A2279" s="5">
        <v>2277</v>
      </c>
      <c r="B2279" s="5" t="s">
        <v>48</v>
      </c>
      <c r="C2279" s="5" t="str">
        <f>"陈照虹"</f>
        <v>陈照虹</v>
      </c>
      <c r="D2279" s="5" t="str">
        <f>"女"</f>
        <v>女</v>
      </c>
      <c r="E2279" s="5" t="s">
        <v>12</v>
      </c>
    </row>
    <row r="2280" customHeight="1" spans="1:5">
      <c r="A2280" s="5">
        <v>2278</v>
      </c>
      <c r="B2280" s="5" t="s">
        <v>48</v>
      </c>
      <c r="C2280" s="5" t="str">
        <f>"符小静"</f>
        <v>符小静</v>
      </c>
      <c r="D2280" s="5" t="str">
        <f>"女"</f>
        <v>女</v>
      </c>
      <c r="E2280" s="5" t="s">
        <v>12</v>
      </c>
    </row>
    <row r="2281" customHeight="1" spans="1:5">
      <c r="A2281" s="5">
        <v>2279</v>
      </c>
      <c r="B2281" s="5" t="s">
        <v>48</v>
      </c>
      <c r="C2281" s="5" t="str">
        <f>"王亮"</f>
        <v>王亮</v>
      </c>
      <c r="D2281" s="5" t="str">
        <f>"男"</f>
        <v>男</v>
      </c>
      <c r="E2281" s="5" t="s">
        <v>12</v>
      </c>
    </row>
    <row r="2282" customHeight="1" spans="1:5">
      <c r="A2282" s="5">
        <v>2280</v>
      </c>
      <c r="B2282" s="5" t="s">
        <v>48</v>
      </c>
      <c r="C2282" s="5" t="str">
        <f>"王汝莉"</f>
        <v>王汝莉</v>
      </c>
      <c r="D2282" s="5" t="str">
        <f>"女"</f>
        <v>女</v>
      </c>
      <c r="E2282" s="5" t="s">
        <v>12</v>
      </c>
    </row>
    <row r="2283" customHeight="1" spans="1:5">
      <c r="A2283" s="5">
        <v>2281</v>
      </c>
      <c r="B2283" s="5" t="s">
        <v>48</v>
      </c>
      <c r="C2283" s="5" t="str">
        <f>"王俊玉"</f>
        <v>王俊玉</v>
      </c>
      <c r="D2283" s="5" t="str">
        <f>"女"</f>
        <v>女</v>
      </c>
      <c r="E2283" s="5" t="s">
        <v>12</v>
      </c>
    </row>
    <row r="2284" customHeight="1" spans="1:5">
      <c r="A2284" s="5">
        <v>2282</v>
      </c>
      <c r="B2284" s="5" t="s">
        <v>48</v>
      </c>
      <c r="C2284" s="5" t="str">
        <f>"冯小云"</f>
        <v>冯小云</v>
      </c>
      <c r="D2284" s="5" t="str">
        <f>"女"</f>
        <v>女</v>
      </c>
      <c r="E2284" s="5" t="s">
        <v>12</v>
      </c>
    </row>
    <row r="2285" customHeight="1" spans="1:5">
      <c r="A2285" s="5">
        <v>2283</v>
      </c>
      <c r="B2285" s="5" t="s">
        <v>48</v>
      </c>
      <c r="C2285" s="5" t="str">
        <f>"王书美"</f>
        <v>王书美</v>
      </c>
      <c r="D2285" s="5" t="str">
        <f>"女"</f>
        <v>女</v>
      </c>
      <c r="E2285" s="5" t="s">
        <v>12</v>
      </c>
    </row>
    <row r="2286" customHeight="1" spans="1:5">
      <c r="A2286" s="5">
        <v>2284</v>
      </c>
      <c r="B2286" s="5" t="s">
        <v>48</v>
      </c>
      <c r="C2286" s="5" t="str">
        <f>"梁冬苗"</f>
        <v>梁冬苗</v>
      </c>
      <c r="D2286" s="5" t="str">
        <f>"女"</f>
        <v>女</v>
      </c>
      <c r="E2286" s="5" t="s">
        <v>12</v>
      </c>
    </row>
    <row r="2287" customHeight="1" spans="1:5">
      <c r="A2287" s="5">
        <v>2285</v>
      </c>
      <c r="B2287" s="5" t="s">
        <v>48</v>
      </c>
      <c r="C2287" s="5" t="str">
        <f>"钟世毅"</f>
        <v>钟世毅</v>
      </c>
      <c r="D2287" s="5" t="str">
        <f>"男"</f>
        <v>男</v>
      </c>
      <c r="E2287" s="5" t="s">
        <v>12</v>
      </c>
    </row>
    <row r="2288" customHeight="1" spans="1:5">
      <c r="A2288" s="5">
        <v>2286</v>
      </c>
      <c r="B2288" s="5" t="s">
        <v>48</v>
      </c>
      <c r="C2288" s="5" t="str">
        <f>"郑春竹"</f>
        <v>郑春竹</v>
      </c>
      <c r="D2288" s="5" t="str">
        <f>"女"</f>
        <v>女</v>
      </c>
      <c r="E2288" s="5" t="s">
        <v>12</v>
      </c>
    </row>
    <row r="2289" customHeight="1" spans="1:5">
      <c r="A2289" s="5">
        <v>2287</v>
      </c>
      <c r="B2289" s="5" t="s">
        <v>48</v>
      </c>
      <c r="C2289" s="5" t="str">
        <f>"文华"</f>
        <v>文华</v>
      </c>
      <c r="D2289" s="5" t="str">
        <f>"男"</f>
        <v>男</v>
      </c>
      <c r="E2289" s="5" t="s">
        <v>12</v>
      </c>
    </row>
    <row r="2290" customHeight="1" spans="1:5">
      <c r="A2290" s="5">
        <v>2288</v>
      </c>
      <c r="B2290" s="5" t="s">
        <v>48</v>
      </c>
      <c r="C2290" s="5" t="str">
        <f>"李小丽"</f>
        <v>李小丽</v>
      </c>
      <c r="D2290" s="5" t="str">
        <f t="shared" ref="D2290:D2295" si="96">"女"</f>
        <v>女</v>
      </c>
      <c r="E2290" s="5" t="s">
        <v>12</v>
      </c>
    </row>
    <row r="2291" customHeight="1" spans="1:5">
      <c r="A2291" s="5">
        <v>2289</v>
      </c>
      <c r="B2291" s="5" t="s">
        <v>48</v>
      </c>
      <c r="C2291" s="5" t="str">
        <f>"钟海莉"</f>
        <v>钟海莉</v>
      </c>
      <c r="D2291" s="5" t="str">
        <f t="shared" si="96"/>
        <v>女</v>
      </c>
      <c r="E2291" s="5" t="s">
        <v>12</v>
      </c>
    </row>
    <row r="2292" customHeight="1" spans="1:5">
      <c r="A2292" s="5">
        <v>2290</v>
      </c>
      <c r="B2292" s="5" t="s">
        <v>48</v>
      </c>
      <c r="C2292" s="5" t="str">
        <f>"曾秀强"</f>
        <v>曾秀强</v>
      </c>
      <c r="D2292" s="5" t="str">
        <f t="shared" si="96"/>
        <v>女</v>
      </c>
      <c r="E2292" s="5" t="s">
        <v>12</v>
      </c>
    </row>
    <row r="2293" customHeight="1" spans="1:5">
      <c r="A2293" s="5">
        <v>2291</v>
      </c>
      <c r="B2293" s="5" t="s">
        <v>48</v>
      </c>
      <c r="C2293" s="5" t="str">
        <f>"符春丽"</f>
        <v>符春丽</v>
      </c>
      <c r="D2293" s="5" t="str">
        <f t="shared" si="96"/>
        <v>女</v>
      </c>
      <c r="E2293" s="5" t="s">
        <v>12</v>
      </c>
    </row>
    <row r="2294" customHeight="1" spans="1:5">
      <c r="A2294" s="5">
        <v>2292</v>
      </c>
      <c r="B2294" s="5" t="s">
        <v>48</v>
      </c>
      <c r="C2294" s="5" t="str">
        <f>"蔡少卿"</f>
        <v>蔡少卿</v>
      </c>
      <c r="D2294" s="5" t="str">
        <f t="shared" si="96"/>
        <v>女</v>
      </c>
      <c r="E2294" s="5" t="s">
        <v>12</v>
      </c>
    </row>
    <row r="2295" customHeight="1" spans="1:5">
      <c r="A2295" s="5">
        <v>2293</v>
      </c>
      <c r="B2295" s="5" t="s">
        <v>48</v>
      </c>
      <c r="C2295" s="5" t="str">
        <f>"钟飞燕"</f>
        <v>钟飞燕</v>
      </c>
      <c r="D2295" s="5" t="str">
        <f t="shared" si="96"/>
        <v>女</v>
      </c>
      <c r="E2295" s="5" t="s">
        <v>12</v>
      </c>
    </row>
    <row r="2296" customHeight="1" spans="1:5">
      <c r="A2296" s="5">
        <v>2294</v>
      </c>
      <c r="B2296" s="5" t="s">
        <v>48</v>
      </c>
      <c r="C2296" s="5" t="str">
        <f>"林明福"</f>
        <v>林明福</v>
      </c>
      <c r="D2296" s="5" t="str">
        <f>"男"</f>
        <v>男</v>
      </c>
      <c r="E2296" s="5" t="s">
        <v>12</v>
      </c>
    </row>
    <row r="2297" customHeight="1" spans="1:5">
      <c r="A2297" s="5">
        <v>2295</v>
      </c>
      <c r="B2297" s="5" t="s">
        <v>48</v>
      </c>
      <c r="C2297" s="5" t="str">
        <f>"张夏羽"</f>
        <v>张夏羽</v>
      </c>
      <c r="D2297" s="5" t="str">
        <f t="shared" ref="D2297:D2319" si="97">"女"</f>
        <v>女</v>
      </c>
      <c r="E2297" s="5" t="s">
        <v>12</v>
      </c>
    </row>
    <row r="2298" customHeight="1" spans="1:5">
      <c r="A2298" s="5">
        <v>2296</v>
      </c>
      <c r="B2298" s="5" t="s">
        <v>48</v>
      </c>
      <c r="C2298" s="5" t="str">
        <f>"王娃选"</f>
        <v>王娃选</v>
      </c>
      <c r="D2298" s="5" t="str">
        <f t="shared" si="97"/>
        <v>女</v>
      </c>
      <c r="E2298" s="5" t="s">
        <v>12</v>
      </c>
    </row>
    <row r="2299" customHeight="1" spans="1:5">
      <c r="A2299" s="5">
        <v>2297</v>
      </c>
      <c r="B2299" s="5" t="s">
        <v>48</v>
      </c>
      <c r="C2299" s="5" t="str">
        <f>"陈丽佳"</f>
        <v>陈丽佳</v>
      </c>
      <c r="D2299" s="5" t="str">
        <f t="shared" si="97"/>
        <v>女</v>
      </c>
      <c r="E2299" s="5" t="s">
        <v>12</v>
      </c>
    </row>
    <row r="2300" customHeight="1" spans="1:5">
      <c r="A2300" s="5">
        <v>2298</v>
      </c>
      <c r="B2300" s="5" t="s">
        <v>48</v>
      </c>
      <c r="C2300" s="5" t="str">
        <f>"张海琴"</f>
        <v>张海琴</v>
      </c>
      <c r="D2300" s="5" t="str">
        <f t="shared" si="97"/>
        <v>女</v>
      </c>
      <c r="E2300" s="5" t="s">
        <v>12</v>
      </c>
    </row>
    <row r="2301" customHeight="1" spans="1:5">
      <c r="A2301" s="5">
        <v>2299</v>
      </c>
      <c r="B2301" s="5" t="s">
        <v>48</v>
      </c>
      <c r="C2301" s="5" t="str">
        <f>"叶艳"</f>
        <v>叶艳</v>
      </c>
      <c r="D2301" s="5" t="str">
        <f t="shared" si="97"/>
        <v>女</v>
      </c>
      <c r="E2301" s="5" t="s">
        <v>12</v>
      </c>
    </row>
    <row r="2302" customHeight="1" spans="1:5">
      <c r="A2302" s="5">
        <v>2300</v>
      </c>
      <c r="B2302" s="5" t="s">
        <v>48</v>
      </c>
      <c r="C2302" s="5" t="str">
        <f>"李青丽"</f>
        <v>李青丽</v>
      </c>
      <c r="D2302" s="5" t="str">
        <f t="shared" si="97"/>
        <v>女</v>
      </c>
      <c r="E2302" s="5" t="s">
        <v>12</v>
      </c>
    </row>
    <row r="2303" customHeight="1" spans="1:5">
      <c r="A2303" s="5">
        <v>2301</v>
      </c>
      <c r="B2303" s="5" t="s">
        <v>48</v>
      </c>
      <c r="C2303" s="5" t="str">
        <f>"谢春梁"</f>
        <v>谢春梁</v>
      </c>
      <c r="D2303" s="5" t="str">
        <f t="shared" si="97"/>
        <v>女</v>
      </c>
      <c r="E2303" s="5" t="s">
        <v>12</v>
      </c>
    </row>
    <row r="2304" customHeight="1" spans="1:5">
      <c r="A2304" s="5">
        <v>2302</v>
      </c>
      <c r="B2304" s="5" t="s">
        <v>48</v>
      </c>
      <c r="C2304" s="5" t="str">
        <f>"李秀丽"</f>
        <v>李秀丽</v>
      </c>
      <c r="D2304" s="5" t="str">
        <f t="shared" si="97"/>
        <v>女</v>
      </c>
      <c r="E2304" s="5" t="s">
        <v>12</v>
      </c>
    </row>
    <row r="2305" customHeight="1" spans="1:5">
      <c r="A2305" s="5">
        <v>2303</v>
      </c>
      <c r="B2305" s="5" t="s">
        <v>48</v>
      </c>
      <c r="C2305" s="5" t="str">
        <f>"薛和玉"</f>
        <v>薛和玉</v>
      </c>
      <c r="D2305" s="5" t="str">
        <f t="shared" si="97"/>
        <v>女</v>
      </c>
      <c r="E2305" s="5" t="s">
        <v>12</v>
      </c>
    </row>
    <row r="2306" customHeight="1" spans="1:5">
      <c r="A2306" s="5">
        <v>2304</v>
      </c>
      <c r="B2306" s="5" t="s">
        <v>48</v>
      </c>
      <c r="C2306" s="5" t="str">
        <f>"张文琳"</f>
        <v>张文琳</v>
      </c>
      <c r="D2306" s="5" t="str">
        <f t="shared" si="97"/>
        <v>女</v>
      </c>
      <c r="E2306" s="5" t="s">
        <v>12</v>
      </c>
    </row>
    <row r="2307" customHeight="1" spans="1:5">
      <c r="A2307" s="5">
        <v>2305</v>
      </c>
      <c r="B2307" s="5" t="s">
        <v>48</v>
      </c>
      <c r="C2307" s="5" t="str">
        <f>"利娜"</f>
        <v>利娜</v>
      </c>
      <c r="D2307" s="5" t="str">
        <f t="shared" si="97"/>
        <v>女</v>
      </c>
      <c r="E2307" s="5" t="s">
        <v>12</v>
      </c>
    </row>
    <row r="2308" customHeight="1" spans="1:5">
      <c r="A2308" s="5">
        <v>2306</v>
      </c>
      <c r="B2308" s="5" t="s">
        <v>48</v>
      </c>
      <c r="C2308" s="5" t="str">
        <f>"吴源洁"</f>
        <v>吴源洁</v>
      </c>
      <c r="D2308" s="5" t="str">
        <f t="shared" si="97"/>
        <v>女</v>
      </c>
      <c r="E2308" s="5" t="s">
        <v>12</v>
      </c>
    </row>
    <row r="2309" customHeight="1" spans="1:5">
      <c r="A2309" s="5">
        <v>2307</v>
      </c>
      <c r="B2309" s="5" t="s">
        <v>48</v>
      </c>
      <c r="C2309" s="5" t="str">
        <f>"杨宁"</f>
        <v>杨宁</v>
      </c>
      <c r="D2309" s="5" t="str">
        <f t="shared" si="97"/>
        <v>女</v>
      </c>
      <c r="E2309" s="5" t="s">
        <v>12</v>
      </c>
    </row>
    <row r="2310" customHeight="1" spans="1:5">
      <c r="A2310" s="5">
        <v>2308</v>
      </c>
      <c r="B2310" s="5" t="s">
        <v>48</v>
      </c>
      <c r="C2310" s="5" t="str">
        <f>"吴用短"</f>
        <v>吴用短</v>
      </c>
      <c r="D2310" s="5" t="str">
        <f t="shared" si="97"/>
        <v>女</v>
      </c>
      <c r="E2310" s="5" t="s">
        <v>12</v>
      </c>
    </row>
    <row r="2311" customHeight="1" spans="1:5">
      <c r="A2311" s="5">
        <v>2309</v>
      </c>
      <c r="B2311" s="5" t="s">
        <v>48</v>
      </c>
      <c r="C2311" s="5" t="str">
        <f>"陈春至"</f>
        <v>陈春至</v>
      </c>
      <c r="D2311" s="5" t="str">
        <f t="shared" si="97"/>
        <v>女</v>
      </c>
      <c r="E2311" s="5" t="s">
        <v>12</v>
      </c>
    </row>
    <row r="2312" customHeight="1" spans="1:5">
      <c r="A2312" s="5">
        <v>2310</v>
      </c>
      <c r="B2312" s="5" t="s">
        <v>48</v>
      </c>
      <c r="C2312" s="5" t="str">
        <f>"刘金玉"</f>
        <v>刘金玉</v>
      </c>
      <c r="D2312" s="5" t="str">
        <f t="shared" si="97"/>
        <v>女</v>
      </c>
      <c r="E2312" s="5" t="s">
        <v>12</v>
      </c>
    </row>
    <row r="2313" customHeight="1" spans="1:5">
      <c r="A2313" s="5">
        <v>2311</v>
      </c>
      <c r="B2313" s="5" t="s">
        <v>48</v>
      </c>
      <c r="C2313" s="5" t="str">
        <f>"谢秋红"</f>
        <v>谢秋红</v>
      </c>
      <c r="D2313" s="5" t="str">
        <f t="shared" si="97"/>
        <v>女</v>
      </c>
      <c r="E2313" s="5" t="s">
        <v>12</v>
      </c>
    </row>
    <row r="2314" customHeight="1" spans="1:5">
      <c r="A2314" s="5">
        <v>2312</v>
      </c>
      <c r="B2314" s="5" t="s">
        <v>48</v>
      </c>
      <c r="C2314" s="5" t="str">
        <f>"李纹"</f>
        <v>李纹</v>
      </c>
      <c r="D2314" s="5" t="str">
        <f t="shared" si="97"/>
        <v>女</v>
      </c>
      <c r="E2314" s="5" t="s">
        <v>12</v>
      </c>
    </row>
    <row r="2315" customHeight="1" spans="1:5">
      <c r="A2315" s="5">
        <v>2313</v>
      </c>
      <c r="B2315" s="5" t="s">
        <v>48</v>
      </c>
      <c r="C2315" s="5" t="str">
        <f>"苏琼霞"</f>
        <v>苏琼霞</v>
      </c>
      <c r="D2315" s="5" t="str">
        <f t="shared" si="97"/>
        <v>女</v>
      </c>
      <c r="E2315" s="5" t="s">
        <v>12</v>
      </c>
    </row>
    <row r="2316" customHeight="1" spans="1:5">
      <c r="A2316" s="5">
        <v>2314</v>
      </c>
      <c r="B2316" s="5" t="s">
        <v>48</v>
      </c>
      <c r="C2316" s="5" t="str">
        <f>"林明珍"</f>
        <v>林明珍</v>
      </c>
      <c r="D2316" s="5" t="str">
        <f t="shared" si="97"/>
        <v>女</v>
      </c>
      <c r="E2316" s="5" t="s">
        <v>12</v>
      </c>
    </row>
    <row r="2317" customHeight="1" spans="1:5">
      <c r="A2317" s="5">
        <v>2315</v>
      </c>
      <c r="B2317" s="5" t="s">
        <v>48</v>
      </c>
      <c r="C2317" s="5" t="str">
        <f>"邱敏"</f>
        <v>邱敏</v>
      </c>
      <c r="D2317" s="5" t="str">
        <f t="shared" si="97"/>
        <v>女</v>
      </c>
      <c r="E2317" s="5" t="s">
        <v>12</v>
      </c>
    </row>
    <row r="2318" customHeight="1" spans="1:5">
      <c r="A2318" s="5">
        <v>2316</v>
      </c>
      <c r="B2318" s="5" t="s">
        <v>48</v>
      </c>
      <c r="C2318" s="5" t="str">
        <f>"邓恩星"</f>
        <v>邓恩星</v>
      </c>
      <c r="D2318" s="5" t="str">
        <f t="shared" si="97"/>
        <v>女</v>
      </c>
      <c r="E2318" s="5" t="s">
        <v>12</v>
      </c>
    </row>
    <row r="2319" customHeight="1" spans="1:5">
      <c r="A2319" s="5">
        <v>2317</v>
      </c>
      <c r="B2319" s="5" t="s">
        <v>48</v>
      </c>
      <c r="C2319" s="5" t="str">
        <f>"曾子娟"</f>
        <v>曾子娟</v>
      </c>
      <c r="D2319" s="5" t="str">
        <f t="shared" si="97"/>
        <v>女</v>
      </c>
      <c r="E2319" s="5" t="s">
        <v>12</v>
      </c>
    </row>
    <row r="2320" customHeight="1" spans="1:5">
      <c r="A2320" s="5">
        <v>2318</v>
      </c>
      <c r="B2320" s="5" t="s">
        <v>48</v>
      </c>
      <c r="C2320" s="5" t="str">
        <f>"冯绍驰"</f>
        <v>冯绍驰</v>
      </c>
      <c r="D2320" s="5" t="str">
        <f>"男"</f>
        <v>男</v>
      </c>
      <c r="E2320" s="5" t="s">
        <v>12</v>
      </c>
    </row>
    <row r="2321" customHeight="1" spans="1:5">
      <c r="A2321" s="5">
        <v>2319</v>
      </c>
      <c r="B2321" s="5" t="s">
        <v>48</v>
      </c>
      <c r="C2321" s="5" t="str">
        <f>"符入敏"</f>
        <v>符入敏</v>
      </c>
      <c r="D2321" s="5" t="str">
        <f>"女"</f>
        <v>女</v>
      </c>
      <c r="E2321" s="5" t="s">
        <v>12</v>
      </c>
    </row>
    <row r="2322" customHeight="1" spans="1:5">
      <c r="A2322" s="5">
        <v>2320</v>
      </c>
      <c r="B2322" s="5" t="s">
        <v>48</v>
      </c>
      <c r="C2322" s="5" t="str">
        <f>"李之萍"</f>
        <v>李之萍</v>
      </c>
      <c r="D2322" s="5" t="str">
        <f>"女"</f>
        <v>女</v>
      </c>
      <c r="E2322" s="5" t="s">
        <v>12</v>
      </c>
    </row>
    <row r="2323" customHeight="1" spans="1:5">
      <c r="A2323" s="5">
        <v>2321</v>
      </c>
      <c r="B2323" s="5" t="s">
        <v>48</v>
      </c>
      <c r="C2323" s="5" t="str">
        <f>"王小丹"</f>
        <v>王小丹</v>
      </c>
      <c r="D2323" s="5" t="str">
        <f>"女"</f>
        <v>女</v>
      </c>
      <c r="E2323" s="5" t="s">
        <v>12</v>
      </c>
    </row>
    <row r="2324" customHeight="1" spans="1:5">
      <c r="A2324" s="5">
        <v>2322</v>
      </c>
      <c r="B2324" s="5" t="s">
        <v>48</v>
      </c>
      <c r="C2324" s="5" t="str">
        <f>"郑文静"</f>
        <v>郑文静</v>
      </c>
      <c r="D2324" s="5" t="str">
        <f>"女"</f>
        <v>女</v>
      </c>
      <c r="E2324" s="5" t="s">
        <v>12</v>
      </c>
    </row>
    <row r="2325" customHeight="1" spans="1:5">
      <c r="A2325" s="5">
        <v>2323</v>
      </c>
      <c r="B2325" s="5" t="s">
        <v>48</v>
      </c>
      <c r="C2325" s="5" t="str">
        <f>"王晓"</f>
        <v>王晓</v>
      </c>
      <c r="D2325" s="5" t="str">
        <f>"女"</f>
        <v>女</v>
      </c>
      <c r="E2325" s="5" t="s">
        <v>12</v>
      </c>
    </row>
    <row r="2326" customHeight="1" spans="1:5">
      <c r="A2326" s="5">
        <v>2324</v>
      </c>
      <c r="B2326" s="5" t="s">
        <v>48</v>
      </c>
      <c r="C2326" s="5" t="str">
        <f>"柳重春"</f>
        <v>柳重春</v>
      </c>
      <c r="D2326" s="5" t="str">
        <f>"男"</f>
        <v>男</v>
      </c>
      <c r="E2326" s="5" t="s">
        <v>12</v>
      </c>
    </row>
    <row r="2327" customHeight="1" spans="1:5">
      <c r="A2327" s="5">
        <v>2325</v>
      </c>
      <c r="B2327" s="5" t="s">
        <v>48</v>
      </c>
      <c r="C2327" s="5" t="str">
        <f>"朱康霞"</f>
        <v>朱康霞</v>
      </c>
      <c r="D2327" s="5" t="str">
        <f t="shared" ref="D2327:D2348" si="98">"女"</f>
        <v>女</v>
      </c>
      <c r="E2327" s="5" t="s">
        <v>12</v>
      </c>
    </row>
    <row r="2328" customHeight="1" spans="1:5">
      <c r="A2328" s="5">
        <v>2326</v>
      </c>
      <c r="B2328" s="5" t="s">
        <v>48</v>
      </c>
      <c r="C2328" s="5" t="str">
        <f>"李陈姑"</f>
        <v>李陈姑</v>
      </c>
      <c r="D2328" s="5" t="str">
        <f t="shared" si="98"/>
        <v>女</v>
      </c>
      <c r="E2328" s="5" t="s">
        <v>12</v>
      </c>
    </row>
    <row r="2329" customHeight="1" spans="1:5">
      <c r="A2329" s="5">
        <v>2327</v>
      </c>
      <c r="B2329" s="5" t="s">
        <v>48</v>
      </c>
      <c r="C2329" s="5" t="str">
        <f>"王小翠"</f>
        <v>王小翠</v>
      </c>
      <c r="D2329" s="5" t="str">
        <f t="shared" si="98"/>
        <v>女</v>
      </c>
      <c r="E2329" s="5" t="s">
        <v>12</v>
      </c>
    </row>
    <row r="2330" customHeight="1" spans="1:5">
      <c r="A2330" s="5">
        <v>2328</v>
      </c>
      <c r="B2330" s="5" t="s">
        <v>48</v>
      </c>
      <c r="C2330" s="5" t="str">
        <f>"王芳"</f>
        <v>王芳</v>
      </c>
      <c r="D2330" s="5" t="str">
        <f t="shared" si="98"/>
        <v>女</v>
      </c>
      <c r="E2330" s="5" t="s">
        <v>12</v>
      </c>
    </row>
    <row r="2331" customHeight="1" spans="1:5">
      <c r="A2331" s="5">
        <v>2329</v>
      </c>
      <c r="B2331" s="5" t="s">
        <v>48</v>
      </c>
      <c r="C2331" s="5" t="str">
        <f>"谭红芳"</f>
        <v>谭红芳</v>
      </c>
      <c r="D2331" s="5" t="str">
        <f t="shared" si="98"/>
        <v>女</v>
      </c>
      <c r="E2331" s="5" t="s">
        <v>12</v>
      </c>
    </row>
    <row r="2332" customHeight="1" spans="1:5">
      <c r="A2332" s="5">
        <v>2330</v>
      </c>
      <c r="B2332" s="5" t="s">
        <v>48</v>
      </c>
      <c r="C2332" s="5" t="str">
        <f>"张茹"</f>
        <v>张茹</v>
      </c>
      <c r="D2332" s="5" t="str">
        <f t="shared" si="98"/>
        <v>女</v>
      </c>
      <c r="E2332" s="5" t="s">
        <v>12</v>
      </c>
    </row>
    <row r="2333" customHeight="1" spans="1:5">
      <c r="A2333" s="5">
        <v>2331</v>
      </c>
      <c r="B2333" s="5" t="s">
        <v>48</v>
      </c>
      <c r="C2333" s="5" t="str">
        <f>"文菲"</f>
        <v>文菲</v>
      </c>
      <c r="D2333" s="5" t="str">
        <f t="shared" si="98"/>
        <v>女</v>
      </c>
      <c r="E2333" s="5" t="s">
        <v>12</v>
      </c>
    </row>
    <row r="2334" customHeight="1" spans="1:5">
      <c r="A2334" s="5">
        <v>2332</v>
      </c>
      <c r="B2334" s="5" t="s">
        <v>48</v>
      </c>
      <c r="C2334" s="5" t="str">
        <f>"蔡海霞"</f>
        <v>蔡海霞</v>
      </c>
      <c r="D2334" s="5" t="str">
        <f t="shared" si="98"/>
        <v>女</v>
      </c>
      <c r="E2334" s="5" t="s">
        <v>12</v>
      </c>
    </row>
    <row r="2335" customHeight="1" spans="1:5">
      <c r="A2335" s="5">
        <v>2333</v>
      </c>
      <c r="B2335" s="5" t="s">
        <v>48</v>
      </c>
      <c r="C2335" s="5" t="str">
        <f>"苏文丽"</f>
        <v>苏文丽</v>
      </c>
      <c r="D2335" s="5" t="str">
        <f t="shared" si="98"/>
        <v>女</v>
      </c>
      <c r="E2335" s="5" t="s">
        <v>12</v>
      </c>
    </row>
    <row r="2336" customHeight="1" spans="1:5">
      <c r="A2336" s="5">
        <v>2334</v>
      </c>
      <c r="B2336" s="5" t="s">
        <v>48</v>
      </c>
      <c r="C2336" s="5" t="str">
        <f>"王德娇"</f>
        <v>王德娇</v>
      </c>
      <c r="D2336" s="5" t="str">
        <f t="shared" si="98"/>
        <v>女</v>
      </c>
      <c r="E2336" s="5" t="s">
        <v>12</v>
      </c>
    </row>
    <row r="2337" customHeight="1" spans="1:5">
      <c r="A2337" s="5">
        <v>2335</v>
      </c>
      <c r="B2337" s="5" t="s">
        <v>48</v>
      </c>
      <c r="C2337" s="5" t="str">
        <f>"冯慧玲"</f>
        <v>冯慧玲</v>
      </c>
      <c r="D2337" s="5" t="str">
        <f t="shared" si="98"/>
        <v>女</v>
      </c>
      <c r="E2337" s="5" t="s">
        <v>12</v>
      </c>
    </row>
    <row r="2338" customHeight="1" spans="1:5">
      <c r="A2338" s="5">
        <v>2336</v>
      </c>
      <c r="B2338" s="5" t="s">
        <v>48</v>
      </c>
      <c r="C2338" s="5" t="str">
        <f>"张世波"</f>
        <v>张世波</v>
      </c>
      <c r="D2338" s="5" t="str">
        <f t="shared" si="98"/>
        <v>女</v>
      </c>
      <c r="E2338" s="5" t="s">
        <v>12</v>
      </c>
    </row>
    <row r="2339" customHeight="1" spans="1:5">
      <c r="A2339" s="5">
        <v>2337</v>
      </c>
      <c r="B2339" s="5" t="s">
        <v>48</v>
      </c>
      <c r="C2339" s="5" t="str">
        <f>"陈美希"</f>
        <v>陈美希</v>
      </c>
      <c r="D2339" s="5" t="str">
        <f t="shared" si="98"/>
        <v>女</v>
      </c>
      <c r="E2339" s="5" t="s">
        <v>12</v>
      </c>
    </row>
    <row r="2340" customHeight="1" spans="1:5">
      <c r="A2340" s="5">
        <v>2338</v>
      </c>
      <c r="B2340" s="5" t="s">
        <v>48</v>
      </c>
      <c r="C2340" s="5" t="str">
        <f>"王丽蓓"</f>
        <v>王丽蓓</v>
      </c>
      <c r="D2340" s="5" t="str">
        <f t="shared" si="98"/>
        <v>女</v>
      </c>
      <c r="E2340" s="5" t="s">
        <v>12</v>
      </c>
    </row>
    <row r="2341" customHeight="1" spans="1:5">
      <c r="A2341" s="5">
        <v>2339</v>
      </c>
      <c r="B2341" s="5" t="s">
        <v>48</v>
      </c>
      <c r="C2341" s="5" t="str">
        <f>"林丹凤"</f>
        <v>林丹凤</v>
      </c>
      <c r="D2341" s="5" t="str">
        <f t="shared" si="98"/>
        <v>女</v>
      </c>
      <c r="E2341" s="5" t="s">
        <v>12</v>
      </c>
    </row>
    <row r="2342" customHeight="1" spans="1:5">
      <c r="A2342" s="5">
        <v>2340</v>
      </c>
      <c r="B2342" s="5" t="s">
        <v>48</v>
      </c>
      <c r="C2342" s="5" t="str">
        <f>"苏奕婧"</f>
        <v>苏奕婧</v>
      </c>
      <c r="D2342" s="5" t="str">
        <f t="shared" si="98"/>
        <v>女</v>
      </c>
      <c r="E2342" s="5" t="s">
        <v>12</v>
      </c>
    </row>
    <row r="2343" customHeight="1" spans="1:5">
      <c r="A2343" s="5">
        <v>2341</v>
      </c>
      <c r="B2343" s="5" t="s">
        <v>48</v>
      </c>
      <c r="C2343" s="5" t="str">
        <f>"林雪"</f>
        <v>林雪</v>
      </c>
      <c r="D2343" s="5" t="str">
        <f t="shared" si="98"/>
        <v>女</v>
      </c>
      <c r="E2343" s="5" t="s">
        <v>12</v>
      </c>
    </row>
    <row r="2344" customHeight="1" spans="1:5">
      <c r="A2344" s="5">
        <v>2342</v>
      </c>
      <c r="B2344" s="5" t="s">
        <v>48</v>
      </c>
      <c r="C2344" s="5" t="str">
        <f>"李金燕"</f>
        <v>李金燕</v>
      </c>
      <c r="D2344" s="5" t="str">
        <f t="shared" si="98"/>
        <v>女</v>
      </c>
      <c r="E2344" s="5" t="s">
        <v>12</v>
      </c>
    </row>
    <row r="2345" customHeight="1" spans="1:5">
      <c r="A2345" s="5">
        <v>2343</v>
      </c>
      <c r="B2345" s="5" t="s">
        <v>48</v>
      </c>
      <c r="C2345" s="5" t="str">
        <f>"周娇慧"</f>
        <v>周娇慧</v>
      </c>
      <c r="D2345" s="5" t="str">
        <f t="shared" si="98"/>
        <v>女</v>
      </c>
      <c r="E2345" s="5" t="s">
        <v>12</v>
      </c>
    </row>
    <row r="2346" customHeight="1" spans="1:5">
      <c r="A2346" s="5">
        <v>2344</v>
      </c>
      <c r="B2346" s="5" t="s">
        <v>48</v>
      </c>
      <c r="C2346" s="5" t="str">
        <f>"冼妹端"</f>
        <v>冼妹端</v>
      </c>
      <c r="D2346" s="5" t="str">
        <f t="shared" si="98"/>
        <v>女</v>
      </c>
      <c r="E2346" s="5" t="s">
        <v>12</v>
      </c>
    </row>
    <row r="2347" customHeight="1" spans="1:5">
      <c r="A2347" s="5">
        <v>2345</v>
      </c>
      <c r="B2347" s="5" t="s">
        <v>48</v>
      </c>
      <c r="C2347" s="5" t="str">
        <f>"邢维雪"</f>
        <v>邢维雪</v>
      </c>
      <c r="D2347" s="5" t="str">
        <f t="shared" si="98"/>
        <v>女</v>
      </c>
      <c r="E2347" s="5" t="s">
        <v>12</v>
      </c>
    </row>
    <row r="2348" customHeight="1" spans="1:5">
      <c r="A2348" s="5">
        <v>2346</v>
      </c>
      <c r="B2348" s="5" t="s">
        <v>48</v>
      </c>
      <c r="C2348" s="5" t="str">
        <f>"许俊莉"</f>
        <v>许俊莉</v>
      </c>
      <c r="D2348" s="5" t="str">
        <f t="shared" si="98"/>
        <v>女</v>
      </c>
      <c r="E2348" s="5" t="s">
        <v>12</v>
      </c>
    </row>
    <row r="2349" customHeight="1" spans="1:5">
      <c r="A2349" s="5">
        <v>2347</v>
      </c>
      <c r="B2349" s="5" t="s">
        <v>48</v>
      </c>
      <c r="C2349" s="5" t="str">
        <f>"冯增喜"</f>
        <v>冯增喜</v>
      </c>
      <c r="D2349" s="5" t="str">
        <f>"男"</f>
        <v>男</v>
      </c>
      <c r="E2349" s="5" t="s">
        <v>12</v>
      </c>
    </row>
    <row r="2350" customHeight="1" spans="1:5">
      <c r="A2350" s="5">
        <v>2348</v>
      </c>
      <c r="B2350" s="5" t="s">
        <v>48</v>
      </c>
      <c r="C2350" s="5" t="str">
        <f>"王花"</f>
        <v>王花</v>
      </c>
      <c r="D2350" s="5" t="str">
        <f t="shared" ref="D2350:D2363" si="99">"女"</f>
        <v>女</v>
      </c>
      <c r="E2350" s="5" t="s">
        <v>12</v>
      </c>
    </row>
    <row r="2351" customHeight="1" spans="1:5">
      <c r="A2351" s="5">
        <v>2349</v>
      </c>
      <c r="B2351" s="5" t="s">
        <v>48</v>
      </c>
      <c r="C2351" s="5" t="str">
        <f>"黄云静"</f>
        <v>黄云静</v>
      </c>
      <c r="D2351" s="5" t="str">
        <f t="shared" si="99"/>
        <v>女</v>
      </c>
      <c r="E2351" s="5" t="s">
        <v>12</v>
      </c>
    </row>
    <row r="2352" customHeight="1" spans="1:5">
      <c r="A2352" s="5">
        <v>2350</v>
      </c>
      <c r="B2352" s="5" t="s">
        <v>48</v>
      </c>
      <c r="C2352" s="5" t="str">
        <f>"林玉"</f>
        <v>林玉</v>
      </c>
      <c r="D2352" s="5" t="str">
        <f t="shared" si="99"/>
        <v>女</v>
      </c>
      <c r="E2352" s="5" t="s">
        <v>12</v>
      </c>
    </row>
    <row r="2353" customHeight="1" spans="1:5">
      <c r="A2353" s="5">
        <v>2351</v>
      </c>
      <c r="B2353" s="5" t="s">
        <v>48</v>
      </c>
      <c r="C2353" s="5" t="str">
        <f>"谢佳佳"</f>
        <v>谢佳佳</v>
      </c>
      <c r="D2353" s="5" t="str">
        <f t="shared" si="99"/>
        <v>女</v>
      </c>
      <c r="E2353" s="5" t="s">
        <v>12</v>
      </c>
    </row>
    <row r="2354" customHeight="1" spans="1:5">
      <c r="A2354" s="5">
        <v>2352</v>
      </c>
      <c r="B2354" s="5" t="s">
        <v>48</v>
      </c>
      <c r="C2354" s="5" t="str">
        <f>"林小妹"</f>
        <v>林小妹</v>
      </c>
      <c r="D2354" s="5" t="str">
        <f t="shared" si="99"/>
        <v>女</v>
      </c>
      <c r="E2354" s="5" t="s">
        <v>12</v>
      </c>
    </row>
    <row r="2355" customHeight="1" spans="1:5">
      <c r="A2355" s="5">
        <v>2353</v>
      </c>
      <c r="B2355" s="5" t="s">
        <v>48</v>
      </c>
      <c r="C2355" s="5" t="str">
        <f>"符铭云"</f>
        <v>符铭云</v>
      </c>
      <c r="D2355" s="5" t="str">
        <f t="shared" si="99"/>
        <v>女</v>
      </c>
      <c r="E2355" s="5" t="s">
        <v>12</v>
      </c>
    </row>
    <row r="2356" customHeight="1" spans="1:5">
      <c r="A2356" s="5">
        <v>2354</v>
      </c>
      <c r="B2356" s="5" t="s">
        <v>48</v>
      </c>
      <c r="C2356" s="5" t="str">
        <f>"梁小叶"</f>
        <v>梁小叶</v>
      </c>
      <c r="D2356" s="5" t="str">
        <f t="shared" si="99"/>
        <v>女</v>
      </c>
      <c r="E2356" s="5" t="s">
        <v>12</v>
      </c>
    </row>
    <row r="2357" customHeight="1" spans="1:5">
      <c r="A2357" s="5">
        <v>2355</v>
      </c>
      <c r="B2357" s="5" t="s">
        <v>48</v>
      </c>
      <c r="C2357" s="5" t="str">
        <f>"黎福妹"</f>
        <v>黎福妹</v>
      </c>
      <c r="D2357" s="5" t="str">
        <f t="shared" si="99"/>
        <v>女</v>
      </c>
      <c r="E2357" s="5" t="s">
        <v>12</v>
      </c>
    </row>
    <row r="2358" customHeight="1" spans="1:5">
      <c r="A2358" s="5">
        <v>2356</v>
      </c>
      <c r="B2358" s="5" t="s">
        <v>48</v>
      </c>
      <c r="C2358" s="5" t="str">
        <f>"黄娇丽"</f>
        <v>黄娇丽</v>
      </c>
      <c r="D2358" s="5" t="str">
        <f t="shared" si="99"/>
        <v>女</v>
      </c>
      <c r="E2358" s="5" t="s">
        <v>12</v>
      </c>
    </row>
    <row r="2359" customHeight="1" spans="1:5">
      <c r="A2359" s="5">
        <v>2357</v>
      </c>
      <c r="B2359" s="5" t="s">
        <v>48</v>
      </c>
      <c r="C2359" s="5" t="str">
        <f>"杨秀坤"</f>
        <v>杨秀坤</v>
      </c>
      <c r="D2359" s="5" t="str">
        <f t="shared" si="99"/>
        <v>女</v>
      </c>
      <c r="E2359" s="5" t="s">
        <v>12</v>
      </c>
    </row>
    <row r="2360" customHeight="1" spans="1:5">
      <c r="A2360" s="5">
        <v>2358</v>
      </c>
      <c r="B2360" s="5" t="s">
        <v>48</v>
      </c>
      <c r="C2360" s="5" t="str">
        <f>"黄春焱"</f>
        <v>黄春焱</v>
      </c>
      <c r="D2360" s="5" t="str">
        <f t="shared" si="99"/>
        <v>女</v>
      </c>
      <c r="E2360" s="5" t="s">
        <v>12</v>
      </c>
    </row>
    <row r="2361" customHeight="1" spans="1:5">
      <c r="A2361" s="5">
        <v>2359</v>
      </c>
      <c r="B2361" s="5" t="s">
        <v>48</v>
      </c>
      <c r="C2361" s="5" t="str">
        <f>"韩宜 "</f>
        <v>韩宜 </v>
      </c>
      <c r="D2361" s="5" t="str">
        <f t="shared" si="99"/>
        <v>女</v>
      </c>
      <c r="E2361" s="5" t="s">
        <v>12</v>
      </c>
    </row>
    <row r="2362" customHeight="1" spans="1:5">
      <c r="A2362" s="5">
        <v>2360</v>
      </c>
      <c r="B2362" s="5" t="s">
        <v>48</v>
      </c>
      <c r="C2362" s="5" t="str">
        <f>"江巧妙"</f>
        <v>江巧妙</v>
      </c>
      <c r="D2362" s="5" t="str">
        <f t="shared" si="99"/>
        <v>女</v>
      </c>
      <c r="E2362" s="5" t="s">
        <v>12</v>
      </c>
    </row>
    <row r="2363" customHeight="1" spans="1:5">
      <c r="A2363" s="5">
        <v>2361</v>
      </c>
      <c r="B2363" s="5" t="s">
        <v>48</v>
      </c>
      <c r="C2363" s="5" t="str">
        <f>"王丽娃"</f>
        <v>王丽娃</v>
      </c>
      <c r="D2363" s="5" t="str">
        <f t="shared" si="99"/>
        <v>女</v>
      </c>
      <c r="E2363" s="5" t="s">
        <v>12</v>
      </c>
    </row>
    <row r="2364" customHeight="1" spans="1:5">
      <c r="A2364" s="5">
        <v>2362</v>
      </c>
      <c r="B2364" s="5" t="s">
        <v>48</v>
      </c>
      <c r="C2364" s="5" t="str">
        <f>"王伟"</f>
        <v>王伟</v>
      </c>
      <c r="D2364" s="5" t="str">
        <f>"男"</f>
        <v>男</v>
      </c>
      <c r="E2364" s="5" t="s">
        <v>12</v>
      </c>
    </row>
    <row r="2365" customHeight="1" spans="1:5">
      <c r="A2365" s="5">
        <v>2363</v>
      </c>
      <c r="B2365" s="5" t="s">
        <v>48</v>
      </c>
      <c r="C2365" s="5" t="str">
        <f>"王桂香"</f>
        <v>王桂香</v>
      </c>
      <c r="D2365" s="5" t="str">
        <f>"女"</f>
        <v>女</v>
      </c>
      <c r="E2365" s="5" t="s">
        <v>12</v>
      </c>
    </row>
    <row r="2366" customHeight="1" spans="1:5">
      <c r="A2366" s="5">
        <v>2364</v>
      </c>
      <c r="B2366" s="5" t="s">
        <v>48</v>
      </c>
      <c r="C2366" s="5" t="str">
        <f>"吴福慧"</f>
        <v>吴福慧</v>
      </c>
      <c r="D2366" s="5" t="str">
        <f>"女"</f>
        <v>女</v>
      </c>
      <c r="E2366" s="5" t="s">
        <v>12</v>
      </c>
    </row>
    <row r="2367" customHeight="1" spans="1:5">
      <c r="A2367" s="5">
        <v>2365</v>
      </c>
      <c r="B2367" s="5" t="s">
        <v>48</v>
      </c>
      <c r="C2367" s="5" t="str">
        <f>"张玉梅"</f>
        <v>张玉梅</v>
      </c>
      <c r="D2367" s="5" t="str">
        <f>"女"</f>
        <v>女</v>
      </c>
      <c r="E2367" s="5" t="s">
        <v>12</v>
      </c>
    </row>
    <row r="2368" customHeight="1" spans="1:5">
      <c r="A2368" s="5">
        <v>2366</v>
      </c>
      <c r="B2368" s="5" t="s">
        <v>48</v>
      </c>
      <c r="C2368" s="5" t="str">
        <f>"蔡碧翠"</f>
        <v>蔡碧翠</v>
      </c>
      <c r="D2368" s="5" t="str">
        <f>"女"</f>
        <v>女</v>
      </c>
      <c r="E2368" s="5" t="s">
        <v>12</v>
      </c>
    </row>
    <row r="2369" customHeight="1" spans="1:5">
      <c r="A2369" s="5">
        <v>2367</v>
      </c>
      <c r="B2369" s="5" t="s">
        <v>48</v>
      </c>
      <c r="C2369" s="5" t="str">
        <f>"杨傲婷"</f>
        <v>杨傲婷</v>
      </c>
      <c r="D2369" s="5" t="str">
        <f>"女"</f>
        <v>女</v>
      </c>
      <c r="E2369" s="5" t="s">
        <v>12</v>
      </c>
    </row>
    <row r="2370" customHeight="1" spans="1:5">
      <c r="A2370" s="5">
        <v>2368</v>
      </c>
      <c r="B2370" s="5" t="s">
        <v>48</v>
      </c>
      <c r="C2370" s="5" t="str">
        <f>"王明海"</f>
        <v>王明海</v>
      </c>
      <c r="D2370" s="5" t="str">
        <f>"男"</f>
        <v>男</v>
      </c>
      <c r="E2370" s="5" t="s">
        <v>12</v>
      </c>
    </row>
    <row r="2371" customHeight="1" spans="1:5">
      <c r="A2371" s="5">
        <v>2369</v>
      </c>
      <c r="B2371" s="5" t="s">
        <v>48</v>
      </c>
      <c r="C2371" s="5" t="str">
        <f>"黄寿慧"</f>
        <v>黄寿慧</v>
      </c>
      <c r="D2371" s="5" t="str">
        <f t="shared" ref="D2371:D2376" si="100">"女"</f>
        <v>女</v>
      </c>
      <c r="E2371" s="5" t="s">
        <v>12</v>
      </c>
    </row>
    <row r="2372" customHeight="1" spans="1:5">
      <c r="A2372" s="5">
        <v>2370</v>
      </c>
      <c r="B2372" s="5" t="s">
        <v>48</v>
      </c>
      <c r="C2372" s="5" t="str">
        <f>"苏艺"</f>
        <v>苏艺</v>
      </c>
      <c r="D2372" s="5" t="str">
        <f t="shared" si="100"/>
        <v>女</v>
      </c>
      <c r="E2372" s="5" t="s">
        <v>12</v>
      </c>
    </row>
    <row r="2373" customHeight="1" spans="1:5">
      <c r="A2373" s="5">
        <v>2371</v>
      </c>
      <c r="B2373" s="5" t="s">
        <v>48</v>
      </c>
      <c r="C2373" s="5" t="str">
        <f>"邓凌玉"</f>
        <v>邓凌玉</v>
      </c>
      <c r="D2373" s="5" t="str">
        <f t="shared" si="100"/>
        <v>女</v>
      </c>
      <c r="E2373" s="5" t="s">
        <v>12</v>
      </c>
    </row>
    <row r="2374" customHeight="1" spans="1:5">
      <c r="A2374" s="5">
        <v>2372</v>
      </c>
      <c r="B2374" s="5" t="s">
        <v>48</v>
      </c>
      <c r="C2374" s="5" t="str">
        <f>"王基霞"</f>
        <v>王基霞</v>
      </c>
      <c r="D2374" s="5" t="str">
        <f t="shared" si="100"/>
        <v>女</v>
      </c>
      <c r="E2374" s="5" t="s">
        <v>12</v>
      </c>
    </row>
    <row r="2375" customHeight="1" spans="1:5">
      <c r="A2375" s="5">
        <v>2373</v>
      </c>
      <c r="B2375" s="5" t="s">
        <v>48</v>
      </c>
      <c r="C2375" s="5" t="str">
        <f>"董威"</f>
        <v>董威</v>
      </c>
      <c r="D2375" s="5" t="str">
        <f t="shared" si="100"/>
        <v>女</v>
      </c>
      <c r="E2375" s="5" t="s">
        <v>12</v>
      </c>
    </row>
    <row r="2376" customHeight="1" spans="1:5">
      <c r="A2376" s="5">
        <v>2374</v>
      </c>
      <c r="B2376" s="5" t="s">
        <v>48</v>
      </c>
      <c r="C2376" s="5" t="str">
        <f>"吴带竹"</f>
        <v>吴带竹</v>
      </c>
      <c r="D2376" s="5" t="str">
        <f t="shared" si="100"/>
        <v>女</v>
      </c>
      <c r="E2376" s="5" t="s">
        <v>12</v>
      </c>
    </row>
    <row r="2377" customHeight="1" spans="1:5">
      <c r="A2377" s="5">
        <v>2375</v>
      </c>
      <c r="B2377" s="5" t="s">
        <v>48</v>
      </c>
      <c r="C2377" s="5" t="str">
        <f>"赵华凯"</f>
        <v>赵华凯</v>
      </c>
      <c r="D2377" s="5" t="str">
        <f>"男"</f>
        <v>男</v>
      </c>
      <c r="E2377" s="5" t="s">
        <v>12</v>
      </c>
    </row>
    <row r="2378" customHeight="1" spans="1:5">
      <c r="A2378" s="5">
        <v>2376</v>
      </c>
      <c r="B2378" s="5" t="s">
        <v>48</v>
      </c>
      <c r="C2378" s="5" t="str">
        <f>"徐蔓"</f>
        <v>徐蔓</v>
      </c>
      <c r="D2378" s="5" t="str">
        <f>"女"</f>
        <v>女</v>
      </c>
      <c r="E2378" s="5" t="s">
        <v>12</v>
      </c>
    </row>
    <row r="2379" customHeight="1" spans="1:5">
      <c r="A2379" s="5">
        <v>2377</v>
      </c>
      <c r="B2379" s="5" t="s">
        <v>48</v>
      </c>
      <c r="C2379" s="5" t="str">
        <f>"张梅"</f>
        <v>张梅</v>
      </c>
      <c r="D2379" s="5" t="str">
        <f>"女"</f>
        <v>女</v>
      </c>
      <c r="E2379" s="5" t="s">
        <v>12</v>
      </c>
    </row>
    <row r="2380" customHeight="1" spans="1:5">
      <c r="A2380" s="5">
        <v>2378</v>
      </c>
      <c r="B2380" s="5" t="s">
        <v>48</v>
      </c>
      <c r="C2380" s="5" t="str">
        <f>"林道才"</f>
        <v>林道才</v>
      </c>
      <c r="D2380" s="5" t="str">
        <f>"男"</f>
        <v>男</v>
      </c>
      <c r="E2380" s="5" t="s">
        <v>12</v>
      </c>
    </row>
    <row r="2381" customHeight="1" spans="1:5">
      <c r="A2381" s="5">
        <v>2379</v>
      </c>
      <c r="B2381" s="5" t="s">
        <v>48</v>
      </c>
      <c r="C2381" s="5" t="str">
        <f>"苏光日"</f>
        <v>苏光日</v>
      </c>
      <c r="D2381" s="5" t="str">
        <f t="shared" ref="D2381:D2387" si="101">"女"</f>
        <v>女</v>
      </c>
      <c r="E2381" s="5" t="s">
        <v>12</v>
      </c>
    </row>
    <row r="2382" customHeight="1" spans="1:5">
      <c r="A2382" s="5">
        <v>2380</v>
      </c>
      <c r="B2382" s="5" t="s">
        <v>48</v>
      </c>
      <c r="C2382" s="5" t="str">
        <f>"明坚"</f>
        <v>明坚</v>
      </c>
      <c r="D2382" s="5" t="str">
        <f t="shared" si="101"/>
        <v>女</v>
      </c>
      <c r="E2382" s="5" t="s">
        <v>12</v>
      </c>
    </row>
    <row r="2383" customHeight="1" spans="1:5">
      <c r="A2383" s="5">
        <v>2381</v>
      </c>
      <c r="B2383" s="5" t="s">
        <v>48</v>
      </c>
      <c r="C2383" s="5" t="str">
        <f>"罗灵桔"</f>
        <v>罗灵桔</v>
      </c>
      <c r="D2383" s="5" t="str">
        <f t="shared" si="101"/>
        <v>女</v>
      </c>
      <c r="E2383" s="5" t="s">
        <v>12</v>
      </c>
    </row>
    <row r="2384" customHeight="1" spans="1:5">
      <c r="A2384" s="5">
        <v>2382</v>
      </c>
      <c r="B2384" s="5" t="s">
        <v>48</v>
      </c>
      <c r="C2384" s="5" t="str">
        <f>"吴兰秋"</f>
        <v>吴兰秋</v>
      </c>
      <c r="D2384" s="5" t="str">
        <f t="shared" si="101"/>
        <v>女</v>
      </c>
      <c r="E2384" s="5" t="s">
        <v>12</v>
      </c>
    </row>
    <row r="2385" customHeight="1" spans="1:5">
      <c r="A2385" s="5">
        <v>2383</v>
      </c>
      <c r="B2385" s="5" t="s">
        <v>48</v>
      </c>
      <c r="C2385" s="5" t="str">
        <f>"王少玮"</f>
        <v>王少玮</v>
      </c>
      <c r="D2385" s="5" t="str">
        <f t="shared" si="101"/>
        <v>女</v>
      </c>
      <c r="E2385" s="5" t="s">
        <v>12</v>
      </c>
    </row>
    <row r="2386" customHeight="1" spans="1:5">
      <c r="A2386" s="5">
        <v>2384</v>
      </c>
      <c r="B2386" s="5" t="s">
        <v>48</v>
      </c>
      <c r="C2386" s="5" t="str">
        <f>"陈寒丽"</f>
        <v>陈寒丽</v>
      </c>
      <c r="D2386" s="5" t="str">
        <f t="shared" si="101"/>
        <v>女</v>
      </c>
      <c r="E2386" s="5" t="s">
        <v>12</v>
      </c>
    </row>
    <row r="2387" customHeight="1" spans="1:5">
      <c r="A2387" s="5">
        <v>2385</v>
      </c>
      <c r="B2387" s="5" t="s">
        <v>48</v>
      </c>
      <c r="C2387" s="5" t="str">
        <f>"崔海真"</f>
        <v>崔海真</v>
      </c>
      <c r="D2387" s="5" t="str">
        <f t="shared" si="101"/>
        <v>女</v>
      </c>
      <c r="E2387" s="5" t="s">
        <v>12</v>
      </c>
    </row>
    <row r="2388" customHeight="1" spans="1:5">
      <c r="A2388" s="5">
        <v>2386</v>
      </c>
      <c r="B2388" s="5" t="s">
        <v>48</v>
      </c>
      <c r="C2388" s="5" t="str">
        <f>"高建龙"</f>
        <v>高建龙</v>
      </c>
      <c r="D2388" s="5" t="str">
        <f>"男"</f>
        <v>男</v>
      </c>
      <c r="E2388" s="5" t="s">
        <v>12</v>
      </c>
    </row>
    <row r="2389" customHeight="1" spans="1:5">
      <c r="A2389" s="5">
        <v>2387</v>
      </c>
      <c r="B2389" s="5" t="s">
        <v>48</v>
      </c>
      <c r="C2389" s="5" t="str">
        <f>"吴玉兰"</f>
        <v>吴玉兰</v>
      </c>
      <c r="D2389" s="5" t="str">
        <f>"女"</f>
        <v>女</v>
      </c>
      <c r="E2389" s="5" t="s">
        <v>12</v>
      </c>
    </row>
    <row r="2390" customHeight="1" spans="1:5">
      <c r="A2390" s="5">
        <v>2388</v>
      </c>
      <c r="B2390" s="5" t="s">
        <v>48</v>
      </c>
      <c r="C2390" s="5" t="str">
        <f>"钟海菊"</f>
        <v>钟海菊</v>
      </c>
      <c r="D2390" s="5" t="str">
        <f>"女"</f>
        <v>女</v>
      </c>
      <c r="E2390" s="5" t="s">
        <v>12</v>
      </c>
    </row>
    <row r="2391" customHeight="1" spans="1:5">
      <c r="A2391" s="5">
        <v>2389</v>
      </c>
      <c r="B2391" s="5" t="s">
        <v>48</v>
      </c>
      <c r="C2391" s="5" t="str">
        <f>"陈华芳"</f>
        <v>陈华芳</v>
      </c>
      <c r="D2391" s="5" t="str">
        <f>"女"</f>
        <v>女</v>
      </c>
      <c r="E2391" s="5" t="s">
        <v>12</v>
      </c>
    </row>
    <row r="2392" customHeight="1" spans="1:5">
      <c r="A2392" s="5">
        <v>2390</v>
      </c>
      <c r="B2392" s="5" t="s">
        <v>48</v>
      </c>
      <c r="C2392" s="5" t="str">
        <f>"黎观荣"</f>
        <v>黎观荣</v>
      </c>
      <c r="D2392" s="5" t="str">
        <f>"女"</f>
        <v>女</v>
      </c>
      <c r="E2392" s="5" t="s">
        <v>12</v>
      </c>
    </row>
    <row r="2393" customHeight="1" spans="1:5">
      <c r="A2393" s="5">
        <v>2391</v>
      </c>
      <c r="B2393" s="5" t="s">
        <v>48</v>
      </c>
      <c r="C2393" s="5" t="str">
        <f>"吴泰彬"</f>
        <v>吴泰彬</v>
      </c>
      <c r="D2393" s="5" t="str">
        <f>"男"</f>
        <v>男</v>
      </c>
      <c r="E2393" s="5" t="s">
        <v>12</v>
      </c>
    </row>
    <row r="2394" customHeight="1" spans="1:5">
      <c r="A2394" s="5">
        <v>2392</v>
      </c>
      <c r="B2394" s="5" t="s">
        <v>48</v>
      </c>
      <c r="C2394" s="5" t="str">
        <f>"何李丽"</f>
        <v>何李丽</v>
      </c>
      <c r="D2394" s="5" t="str">
        <f t="shared" ref="D2394:D2415" si="102">"女"</f>
        <v>女</v>
      </c>
      <c r="E2394" s="5" t="s">
        <v>12</v>
      </c>
    </row>
    <row r="2395" customHeight="1" spans="1:5">
      <c r="A2395" s="5">
        <v>2393</v>
      </c>
      <c r="B2395" s="5" t="s">
        <v>48</v>
      </c>
      <c r="C2395" s="5" t="str">
        <f>"张宝月"</f>
        <v>张宝月</v>
      </c>
      <c r="D2395" s="5" t="str">
        <f t="shared" si="102"/>
        <v>女</v>
      </c>
      <c r="E2395" s="5" t="s">
        <v>12</v>
      </c>
    </row>
    <row r="2396" customHeight="1" spans="1:5">
      <c r="A2396" s="5">
        <v>2394</v>
      </c>
      <c r="B2396" s="5" t="s">
        <v>48</v>
      </c>
      <c r="C2396" s="5" t="str">
        <f>"谭春旦"</f>
        <v>谭春旦</v>
      </c>
      <c r="D2396" s="5" t="str">
        <f t="shared" si="102"/>
        <v>女</v>
      </c>
      <c r="E2396" s="5" t="s">
        <v>12</v>
      </c>
    </row>
    <row r="2397" customHeight="1" spans="1:5">
      <c r="A2397" s="5">
        <v>2395</v>
      </c>
      <c r="B2397" s="5" t="s">
        <v>48</v>
      </c>
      <c r="C2397" s="5" t="str">
        <f>"陈小丽"</f>
        <v>陈小丽</v>
      </c>
      <c r="D2397" s="5" t="str">
        <f t="shared" si="102"/>
        <v>女</v>
      </c>
      <c r="E2397" s="5" t="s">
        <v>12</v>
      </c>
    </row>
    <row r="2398" customHeight="1" spans="1:5">
      <c r="A2398" s="5">
        <v>2396</v>
      </c>
      <c r="B2398" s="5" t="s">
        <v>48</v>
      </c>
      <c r="C2398" s="5" t="str">
        <f>"陈西凤"</f>
        <v>陈西凤</v>
      </c>
      <c r="D2398" s="5" t="str">
        <f t="shared" si="102"/>
        <v>女</v>
      </c>
      <c r="E2398" s="5" t="s">
        <v>12</v>
      </c>
    </row>
    <row r="2399" customHeight="1" spans="1:5">
      <c r="A2399" s="5">
        <v>2397</v>
      </c>
      <c r="B2399" s="5" t="s">
        <v>48</v>
      </c>
      <c r="C2399" s="5" t="str">
        <f>"符锡樱"</f>
        <v>符锡樱</v>
      </c>
      <c r="D2399" s="5" t="str">
        <f t="shared" si="102"/>
        <v>女</v>
      </c>
      <c r="E2399" s="5" t="s">
        <v>12</v>
      </c>
    </row>
    <row r="2400" customHeight="1" spans="1:5">
      <c r="A2400" s="5">
        <v>2398</v>
      </c>
      <c r="B2400" s="5" t="s">
        <v>48</v>
      </c>
      <c r="C2400" s="5" t="str">
        <f>"韩秀玉"</f>
        <v>韩秀玉</v>
      </c>
      <c r="D2400" s="5" t="str">
        <f t="shared" si="102"/>
        <v>女</v>
      </c>
      <c r="E2400" s="5" t="s">
        <v>12</v>
      </c>
    </row>
    <row r="2401" customHeight="1" spans="1:5">
      <c r="A2401" s="5">
        <v>2399</v>
      </c>
      <c r="B2401" s="5" t="s">
        <v>48</v>
      </c>
      <c r="C2401" s="5" t="str">
        <f>"许月辽"</f>
        <v>许月辽</v>
      </c>
      <c r="D2401" s="5" t="str">
        <f t="shared" si="102"/>
        <v>女</v>
      </c>
      <c r="E2401" s="5" t="s">
        <v>12</v>
      </c>
    </row>
    <row r="2402" customHeight="1" spans="1:5">
      <c r="A2402" s="5">
        <v>2400</v>
      </c>
      <c r="B2402" s="5" t="s">
        <v>48</v>
      </c>
      <c r="C2402" s="5" t="str">
        <f>"羊小妹"</f>
        <v>羊小妹</v>
      </c>
      <c r="D2402" s="5" t="str">
        <f t="shared" si="102"/>
        <v>女</v>
      </c>
      <c r="E2402" s="5" t="s">
        <v>12</v>
      </c>
    </row>
    <row r="2403" customHeight="1" spans="1:5">
      <c r="A2403" s="5">
        <v>2401</v>
      </c>
      <c r="B2403" s="5" t="s">
        <v>49</v>
      </c>
      <c r="C2403" s="5" t="str">
        <f>"符桥"</f>
        <v>符桥</v>
      </c>
      <c r="D2403" s="5" t="str">
        <f t="shared" si="102"/>
        <v>女</v>
      </c>
      <c r="E2403" s="5" t="s">
        <v>12</v>
      </c>
    </row>
    <row r="2404" customHeight="1" spans="1:5">
      <c r="A2404" s="5">
        <v>2402</v>
      </c>
      <c r="B2404" s="5" t="s">
        <v>49</v>
      </c>
      <c r="C2404" s="5" t="str">
        <f>"王倩"</f>
        <v>王倩</v>
      </c>
      <c r="D2404" s="5" t="str">
        <f t="shared" si="102"/>
        <v>女</v>
      </c>
      <c r="E2404" s="5" t="s">
        <v>12</v>
      </c>
    </row>
    <row r="2405" customHeight="1" spans="1:5">
      <c r="A2405" s="5">
        <v>2403</v>
      </c>
      <c r="B2405" s="5" t="s">
        <v>49</v>
      </c>
      <c r="C2405" s="5" t="str">
        <f>"孙华贵"</f>
        <v>孙华贵</v>
      </c>
      <c r="D2405" s="5" t="str">
        <f t="shared" si="102"/>
        <v>女</v>
      </c>
      <c r="E2405" s="5" t="s">
        <v>12</v>
      </c>
    </row>
    <row r="2406" customHeight="1" spans="1:5">
      <c r="A2406" s="5">
        <v>2404</v>
      </c>
      <c r="B2406" s="5" t="s">
        <v>49</v>
      </c>
      <c r="C2406" s="5" t="str">
        <f>"周英凤"</f>
        <v>周英凤</v>
      </c>
      <c r="D2406" s="5" t="str">
        <f t="shared" si="102"/>
        <v>女</v>
      </c>
      <c r="E2406" s="5" t="s">
        <v>12</v>
      </c>
    </row>
    <row r="2407" customHeight="1" spans="1:5">
      <c r="A2407" s="5">
        <v>2405</v>
      </c>
      <c r="B2407" s="5" t="s">
        <v>49</v>
      </c>
      <c r="C2407" s="5" t="str">
        <f>"薛美带"</f>
        <v>薛美带</v>
      </c>
      <c r="D2407" s="5" t="str">
        <f t="shared" si="102"/>
        <v>女</v>
      </c>
      <c r="E2407" s="5" t="s">
        <v>12</v>
      </c>
    </row>
    <row r="2408" customHeight="1" spans="1:5">
      <c r="A2408" s="5">
        <v>2406</v>
      </c>
      <c r="B2408" s="5" t="s">
        <v>49</v>
      </c>
      <c r="C2408" s="5" t="str">
        <f>"黄燕玲"</f>
        <v>黄燕玲</v>
      </c>
      <c r="D2408" s="5" t="str">
        <f t="shared" si="102"/>
        <v>女</v>
      </c>
      <c r="E2408" s="5" t="s">
        <v>12</v>
      </c>
    </row>
    <row r="2409" customHeight="1" spans="1:5">
      <c r="A2409" s="5">
        <v>2407</v>
      </c>
      <c r="B2409" s="5" t="s">
        <v>49</v>
      </c>
      <c r="C2409" s="5" t="str">
        <f>"邢燕归"</f>
        <v>邢燕归</v>
      </c>
      <c r="D2409" s="5" t="str">
        <f t="shared" si="102"/>
        <v>女</v>
      </c>
      <c r="E2409" s="5" t="s">
        <v>12</v>
      </c>
    </row>
    <row r="2410" customHeight="1" spans="1:5">
      <c r="A2410" s="5">
        <v>2408</v>
      </c>
      <c r="B2410" s="5" t="s">
        <v>49</v>
      </c>
      <c r="C2410" s="5" t="str">
        <f>"孙金霞"</f>
        <v>孙金霞</v>
      </c>
      <c r="D2410" s="5" t="str">
        <f t="shared" si="102"/>
        <v>女</v>
      </c>
      <c r="E2410" s="5" t="s">
        <v>12</v>
      </c>
    </row>
    <row r="2411" customHeight="1" spans="1:5">
      <c r="A2411" s="5">
        <v>2409</v>
      </c>
      <c r="B2411" s="5" t="s">
        <v>49</v>
      </c>
      <c r="C2411" s="5" t="str">
        <f>"陈花南"</f>
        <v>陈花南</v>
      </c>
      <c r="D2411" s="5" t="str">
        <f t="shared" si="102"/>
        <v>女</v>
      </c>
      <c r="E2411" s="5" t="s">
        <v>12</v>
      </c>
    </row>
    <row r="2412" customHeight="1" spans="1:5">
      <c r="A2412" s="5">
        <v>2410</v>
      </c>
      <c r="B2412" s="5" t="s">
        <v>49</v>
      </c>
      <c r="C2412" s="5" t="str">
        <f>"王广虹"</f>
        <v>王广虹</v>
      </c>
      <c r="D2412" s="5" t="str">
        <f t="shared" si="102"/>
        <v>女</v>
      </c>
      <c r="E2412" s="5" t="s">
        <v>12</v>
      </c>
    </row>
    <row r="2413" customHeight="1" spans="1:5">
      <c r="A2413" s="5">
        <v>2411</v>
      </c>
      <c r="B2413" s="5" t="s">
        <v>49</v>
      </c>
      <c r="C2413" s="5" t="str">
        <f>"戚小娜"</f>
        <v>戚小娜</v>
      </c>
      <c r="D2413" s="5" t="str">
        <f t="shared" si="102"/>
        <v>女</v>
      </c>
      <c r="E2413" s="5" t="s">
        <v>12</v>
      </c>
    </row>
    <row r="2414" customHeight="1" spans="1:5">
      <c r="A2414" s="5">
        <v>2412</v>
      </c>
      <c r="B2414" s="5" t="s">
        <v>49</v>
      </c>
      <c r="C2414" s="5" t="str">
        <f>"刘娜英"</f>
        <v>刘娜英</v>
      </c>
      <c r="D2414" s="5" t="str">
        <f t="shared" si="102"/>
        <v>女</v>
      </c>
      <c r="E2414" s="5" t="s">
        <v>12</v>
      </c>
    </row>
    <row r="2415" customHeight="1" spans="1:5">
      <c r="A2415" s="5">
        <v>2413</v>
      </c>
      <c r="B2415" s="5" t="s">
        <v>49</v>
      </c>
      <c r="C2415" s="5" t="str">
        <f>"曾天欢"</f>
        <v>曾天欢</v>
      </c>
      <c r="D2415" s="5" t="str">
        <f t="shared" si="102"/>
        <v>女</v>
      </c>
      <c r="E2415" s="5" t="s">
        <v>12</v>
      </c>
    </row>
    <row r="2416" customHeight="1" spans="1:5">
      <c r="A2416" s="5">
        <v>2414</v>
      </c>
      <c r="B2416" s="5" t="s">
        <v>49</v>
      </c>
      <c r="C2416" s="5" t="str">
        <f>"陈海瑞"</f>
        <v>陈海瑞</v>
      </c>
      <c r="D2416" s="5" t="str">
        <f>"男"</f>
        <v>男</v>
      </c>
      <c r="E2416" s="5" t="s">
        <v>12</v>
      </c>
    </row>
    <row r="2417" customHeight="1" spans="1:5">
      <c r="A2417" s="5">
        <v>2415</v>
      </c>
      <c r="B2417" s="5" t="s">
        <v>49</v>
      </c>
      <c r="C2417" s="5" t="str">
        <f>"王丽燕"</f>
        <v>王丽燕</v>
      </c>
      <c r="D2417" s="5" t="str">
        <f>"女"</f>
        <v>女</v>
      </c>
      <c r="E2417" s="5" t="s">
        <v>12</v>
      </c>
    </row>
    <row r="2418" customHeight="1" spans="1:5">
      <c r="A2418" s="5">
        <v>2416</v>
      </c>
      <c r="B2418" s="5" t="s">
        <v>49</v>
      </c>
      <c r="C2418" s="5" t="str">
        <f>"叶国英"</f>
        <v>叶国英</v>
      </c>
      <c r="D2418" s="5" t="str">
        <f>"女"</f>
        <v>女</v>
      </c>
      <c r="E2418" s="5" t="s">
        <v>12</v>
      </c>
    </row>
    <row r="2419" customHeight="1" spans="1:5">
      <c r="A2419" s="5">
        <v>2417</v>
      </c>
      <c r="B2419" s="5" t="s">
        <v>49</v>
      </c>
      <c r="C2419" s="5" t="str">
        <f>"李孟诗"</f>
        <v>李孟诗</v>
      </c>
      <c r="D2419" s="5" t="str">
        <f>"男"</f>
        <v>男</v>
      </c>
      <c r="E2419" s="5" t="s">
        <v>12</v>
      </c>
    </row>
    <row r="2420" customHeight="1" spans="1:5">
      <c r="A2420" s="5">
        <v>2418</v>
      </c>
      <c r="B2420" s="5" t="s">
        <v>49</v>
      </c>
      <c r="C2420" s="5" t="str">
        <f>"黄小爱"</f>
        <v>黄小爱</v>
      </c>
      <c r="D2420" s="5" t="str">
        <f>"女"</f>
        <v>女</v>
      </c>
      <c r="E2420" s="5" t="s">
        <v>12</v>
      </c>
    </row>
    <row r="2421" customHeight="1" spans="1:5">
      <c r="A2421" s="5">
        <v>2419</v>
      </c>
      <c r="B2421" s="5" t="s">
        <v>49</v>
      </c>
      <c r="C2421" s="5" t="str">
        <f>"王巧"</f>
        <v>王巧</v>
      </c>
      <c r="D2421" s="5" t="str">
        <f>"女"</f>
        <v>女</v>
      </c>
      <c r="E2421" s="5" t="s">
        <v>12</v>
      </c>
    </row>
    <row r="2422" customHeight="1" spans="1:5">
      <c r="A2422" s="5">
        <v>2420</v>
      </c>
      <c r="B2422" s="5" t="s">
        <v>49</v>
      </c>
      <c r="C2422" s="5" t="str">
        <f>"王丽燕"</f>
        <v>王丽燕</v>
      </c>
      <c r="D2422" s="5" t="str">
        <f>"女"</f>
        <v>女</v>
      </c>
      <c r="E2422" s="5" t="s">
        <v>12</v>
      </c>
    </row>
    <row r="2423" customHeight="1" spans="1:5">
      <c r="A2423" s="5">
        <v>2421</v>
      </c>
      <c r="B2423" s="5" t="s">
        <v>49</v>
      </c>
      <c r="C2423" s="5" t="str">
        <f>"吴贻端"</f>
        <v>吴贻端</v>
      </c>
      <c r="D2423" s="5" t="str">
        <f>"男"</f>
        <v>男</v>
      </c>
      <c r="E2423" s="5" t="s">
        <v>12</v>
      </c>
    </row>
    <row r="2424" customHeight="1" spans="1:5">
      <c r="A2424" s="5">
        <v>2422</v>
      </c>
      <c r="B2424" s="5" t="s">
        <v>49</v>
      </c>
      <c r="C2424" s="5" t="str">
        <f>"廖婷"</f>
        <v>廖婷</v>
      </c>
      <c r="D2424" s="5" t="str">
        <f>"女"</f>
        <v>女</v>
      </c>
      <c r="E2424" s="5" t="s">
        <v>12</v>
      </c>
    </row>
    <row r="2425" customHeight="1" spans="1:5">
      <c r="A2425" s="5">
        <v>2423</v>
      </c>
      <c r="B2425" s="5" t="s">
        <v>49</v>
      </c>
      <c r="C2425" s="5" t="str">
        <f>"王充"</f>
        <v>王充</v>
      </c>
      <c r="D2425" s="5" t="str">
        <f>"男"</f>
        <v>男</v>
      </c>
      <c r="E2425" s="5" t="s">
        <v>12</v>
      </c>
    </row>
    <row r="2426" customHeight="1" spans="1:5">
      <c r="A2426" s="5">
        <v>2424</v>
      </c>
      <c r="B2426" s="5" t="s">
        <v>49</v>
      </c>
      <c r="C2426" s="5" t="str">
        <f>"殷珊妹"</f>
        <v>殷珊妹</v>
      </c>
      <c r="D2426" s="5" t="str">
        <f>"女"</f>
        <v>女</v>
      </c>
      <c r="E2426" s="5" t="s">
        <v>12</v>
      </c>
    </row>
    <row r="2427" customHeight="1" spans="1:5">
      <c r="A2427" s="5">
        <v>2425</v>
      </c>
      <c r="B2427" s="5" t="s">
        <v>49</v>
      </c>
      <c r="C2427" s="5" t="str">
        <f>"王秀清"</f>
        <v>王秀清</v>
      </c>
      <c r="D2427" s="5" t="str">
        <f>"女"</f>
        <v>女</v>
      </c>
      <c r="E2427" s="5" t="s">
        <v>12</v>
      </c>
    </row>
    <row r="2428" customHeight="1" spans="1:5">
      <c r="A2428" s="5">
        <v>2426</v>
      </c>
      <c r="B2428" s="5" t="s">
        <v>49</v>
      </c>
      <c r="C2428" s="5" t="str">
        <f>"陈泽女"</f>
        <v>陈泽女</v>
      </c>
      <c r="D2428" s="5" t="str">
        <f>"女"</f>
        <v>女</v>
      </c>
      <c r="E2428" s="5" t="s">
        <v>12</v>
      </c>
    </row>
    <row r="2429" customHeight="1" spans="1:5">
      <c r="A2429" s="5">
        <v>2427</v>
      </c>
      <c r="B2429" s="5" t="s">
        <v>49</v>
      </c>
      <c r="C2429" s="5" t="str">
        <f>"符月正"</f>
        <v>符月正</v>
      </c>
      <c r="D2429" s="5" t="str">
        <f>"女"</f>
        <v>女</v>
      </c>
      <c r="E2429" s="5" t="s">
        <v>12</v>
      </c>
    </row>
    <row r="2430" customHeight="1" spans="1:5">
      <c r="A2430" s="5">
        <v>2428</v>
      </c>
      <c r="B2430" s="5" t="s">
        <v>49</v>
      </c>
      <c r="C2430" s="5" t="str">
        <f>"何梅霞"</f>
        <v>何梅霞</v>
      </c>
      <c r="D2430" s="5" t="str">
        <f>"女"</f>
        <v>女</v>
      </c>
      <c r="E2430" s="5" t="s">
        <v>12</v>
      </c>
    </row>
    <row r="2431" customHeight="1" spans="1:5">
      <c r="A2431" s="5">
        <v>2429</v>
      </c>
      <c r="B2431" s="5" t="s">
        <v>49</v>
      </c>
      <c r="C2431" s="5" t="str">
        <f>"陈鹏"</f>
        <v>陈鹏</v>
      </c>
      <c r="D2431" s="5" t="str">
        <f>"男"</f>
        <v>男</v>
      </c>
      <c r="E2431" s="5" t="s">
        <v>12</v>
      </c>
    </row>
    <row r="2432" customHeight="1" spans="1:5">
      <c r="A2432" s="5">
        <v>2430</v>
      </c>
      <c r="B2432" s="5" t="s">
        <v>49</v>
      </c>
      <c r="C2432" s="5" t="str">
        <f>"陈东婷"</f>
        <v>陈东婷</v>
      </c>
      <c r="D2432" s="5" t="str">
        <f>"女"</f>
        <v>女</v>
      </c>
      <c r="E2432" s="5" t="s">
        <v>12</v>
      </c>
    </row>
    <row r="2433" customHeight="1" spans="1:5">
      <c r="A2433" s="5">
        <v>2431</v>
      </c>
      <c r="B2433" s="5" t="s">
        <v>49</v>
      </c>
      <c r="C2433" s="5" t="str">
        <f>"王永确"</f>
        <v>王永确</v>
      </c>
      <c r="D2433" s="5" t="str">
        <f>"男"</f>
        <v>男</v>
      </c>
      <c r="E2433" s="5" t="s">
        <v>12</v>
      </c>
    </row>
    <row r="2434" customHeight="1" spans="1:5">
      <c r="A2434" s="5">
        <v>2432</v>
      </c>
      <c r="B2434" s="5" t="s">
        <v>49</v>
      </c>
      <c r="C2434" s="5" t="str">
        <f>"任琳琳"</f>
        <v>任琳琳</v>
      </c>
      <c r="D2434" s="5" t="str">
        <f t="shared" ref="D2434:D2447" si="103">"女"</f>
        <v>女</v>
      </c>
      <c r="E2434" s="5" t="s">
        <v>12</v>
      </c>
    </row>
    <row r="2435" customHeight="1" spans="1:5">
      <c r="A2435" s="5">
        <v>2433</v>
      </c>
      <c r="B2435" s="5" t="s">
        <v>49</v>
      </c>
      <c r="C2435" s="5" t="str">
        <f>"李亚雪"</f>
        <v>李亚雪</v>
      </c>
      <c r="D2435" s="5" t="str">
        <f t="shared" si="103"/>
        <v>女</v>
      </c>
      <c r="E2435" s="5" t="s">
        <v>12</v>
      </c>
    </row>
    <row r="2436" customHeight="1" spans="1:5">
      <c r="A2436" s="5">
        <v>2434</v>
      </c>
      <c r="B2436" s="5" t="s">
        <v>49</v>
      </c>
      <c r="C2436" s="5" t="str">
        <f>"唐银花"</f>
        <v>唐银花</v>
      </c>
      <c r="D2436" s="5" t="str">
        <f t="shared" si="103"/>
        <v>女</v>
      </c>
      <c r="E2436" s="5" t="s">
        <v>12</v>
      </c>
    </row>
    <row r="2437" customHeight="1" spans="1:5">
      <c r="A2437" s="5">
        <v>2435</v>
      </c>
      <c r="B2437" s="5" t="s">
        <v>49</v>
      </c>
      <c r="C2437" s="5" t="str">
        <f>"罗文晴"</f>
        <v>罗文晴</v>
      </c>
      <c r="D2437" s="5" t="str">
        <f t="shared" si="103"/>
        <v>女</v>
      </c>
      <c r="E2437" s="5" t="s">
        <v>12</v>
      </c>
    </row>
    <row r="2438" customHeight="1" spans="1:5">
      <c r="A2438" s="5">
        <v>2436</v>
      </c>
      <c r="B2438" s="5" t="s">
        <v>49</v>
      </c>
      <c r="C2438" s="5" t="str">
        <f>"关义侠"</f>
        <v>关义侠</v>
      </c>
      <c r="D2438" s="5" t="str">
        <f t="shared" si="103"/>
        <v>女</v>
      </c>
      <c r="E2438" s="5" t="s">
        <v>12</v>
      </c>
    </row>
    <row r="2439" customHeight="1" spans="1:5">
      <c r="A2439" s="5">
        <v>2437</v>
      </c>
      <c r="B2439" s="5" t="s">
        <v>49</v>
      </c>
      <c r="C2439" s="5" t="str">
        <f>"孔丁娇"</f>
        <v>孔丁娇</v>
      </c>
      <c r="D2439" s="5" t="str">
        <f t="shared" si="103"/>
        <v>女</v>
      </c>
      <c r="E2439" s="5" t="s">
        <v>12</v>
      </c>
    </row>
    <row r="2440" customHeight="1" spans="1:5">
      <c r="A2440" s="5">
        <v>2438</v>
      </c>
      <c r="B2440" s="5" t="s">
        <v>49</v>
      </c>
      <c r="C2440" s="5" t="str">
        <f>"王秋妹"</f>
        <v>王秋妹</v>
      </c>
      <c r="D2440" s="5" t="str">
        <f t="shared" si="103"/>
        <v>女</v>
      </c>
      <c r="E2440" s="5" t="s">
        <v>12</v>
      </c>
    </row>
    <row r="2441" customHeight="1" spans="1:5">
      <c r="A2441" s="5">
        <v>2439</v>
      </c>
      <c r="B2441" s="5" t="s">
        <v>49</v>
      </c>
      <c r="C2441" s="5" t="str">
        <f>"黄颖"</f>
        <v>黄颖</v>
      </c>
      <c r="D2441" s="5" t="str">
        <f t="shared" si="103"/>
        <v>女</v>
      </c>
      <c r="E2441" s="5" t="s">
        <v>12</v>
      </c>
    </row>
    <row r="2442" customHeight="1" spans="1:5">
      <c r="A2442" s="5">
        <v>2440</v>
      </c>
      <c r="B2442" s="5" t="s">
        <v>49</v>
      </c>
      <c r="C2442" s="5" t="str">
        <f>"黎三花"</f>
        <v>黎三花</v>
      </c>
      <c r="D2442" s="5" t="str">
        <f t="shared" si="103"/>
        <v>女</v>
      </c>
      <c r="E2442" s="5" t="s">
        <v>12</v>
      </c>
    </row>
    <row r="2443" customHeight="1" spans="1:5">
      <c r="A2443" s="5">
        <v>2441</v>
      </c>
      <c r="B2443" s="5" t="s">
        <v>49</v>
      </c>
      <c r="C2443" s="5" t="str">
        <f>"邢玉莹"</f>
        <v>邢玉莹</v>
      </c>
      <c r="D2443" s="5" t="str">
        <f t="shared" si="103"/>
        <v>女</v>
      </c>
      <c r="E2443" s="5" t="s">
        <v>12</v>
      </c>
    </row>
    <row r="2444" customHeight="1" spans="1:5">
      <c r="A2444" s="5">
        <v>2442</v>
      </c>
      <c r="B2444" s="5" t="s">
        <v>49</v>
      </c>
      <c r="C2444" s="5" t="str">
        <f>"王慧"</f>
        <v>王慧</v>
      </c>
      <c r="D2444" s="5" t="str">
        <f t="shared" si="103"/>
        <v>女</v>
      </c>
      <c r="E2444" s="5" t="s">
        <v>12</v>
      </c>
    </row>
    <row r="2445" customHeight="1" spans="1:5">
      <c r="A2445" s="5">
        <v>2443</v>
      </c>
      <c r="B2445" s="5" t="s">
        <v>49</v>
      </c>
      <c r="C2445" s="5" t="str">
        <f>"梁娟"</f>
        <v>梁娟</v>
      </c>
      <c r="D2445" s="5" t="str">
        <f t="shared" si="103"/>
        <v>女</v>
      </c>
      <c r="E2445" s="5" t="s">
        <v>12</v>
      </c>
    </row>
    <row r="2446" customHeight="1" spans="1:5">
      <c r="A2446" s="5">
        <v>2444</v>
      </c>
      <c r="B2446" s="5" t="s">
        <v>49</v>
      </c>
      <c r="C2446" s="5" t="str">
        <f>"陈彩萍"</f>
        <v>陈彩萍</v>
      </c>
      <c r="D2446" s="5" t="str">
        <f t="shared" si="103"/>
        <v>女</v>
      </c>
      <c r="E2446" s="5" t="s">
        <v>12</v>
      </c>
    </row>
    <row r="2447" customHeight="1" spans="1:5">
      <c r="A2447" s="5">
        <v>2445</v>
      </c>
      <c r="B2447" s="5" t="s">
        <v>49</v>
      </c>
      <c r="C2447" s="5" t="str">
        <f>"孙伶俏"</f>
        <v>孙伶俏</v>
      </c>
      <c r="D2447" s="5" t="str">
        <f t="shared" si="103"/>
        <v>女</v>
      </c>
      <c r="E2447" s="5" t="s">
        <v>12</v>
      </c>
    </row>
    <row r="2448" customHeight="1" spans="1:5">
      <c r="A2448" s="5">
        <v>2446</v>
      </c>
      <c r="B2448" s="5" t="s">
        <v>49</v>
      </c>
      <c r="C2448" s="5" t="str">
        <f>"李厚先"</f>
        <v>李厚先</v>
      </c>
      <c r="D2448" s="5" t="str">
        <f>"男"</f>
        <v>男</v>
      </c>
      <c r="E2448" s="5" t="s">
        <v>12</v>
      </c>
    </row>
    <row r="2449" customHeight="1" spans="1:5">
      <c r="A2449" s="5">
        <v>2447</v>
      </c>
      <c r="B2449" s="5" t="s">
        <v>49</v>
      </c>
      <c r="C2449" s="5" t="str">
        <f>"黄日春"</f>
        <v>黄日春</v>
      </c>
      <c r="D2449" s="5" t="str">
        <f>"女"</f>
        <v>女</v>
      </c>
      <c r="E2449" s="5" t="s">
        <v>12</v>
      </c>
    </row>
    <row r="2450" customHeight="1" spans="1:5">
      <c r="A2450" s="5">
        <v>2448</v>
      </c>
      <c r="B2450" s="5" t="s">
        <v>49</v>
      </c>
      <c r="C2450" s="5" t="str">
        <f>"罗艳芬"</f>
        <v>罗艳芬</v>
      </c>
      <c r="D2450" s="5" t="str">
        <f>"女"</f>
        <v>女</v>
      </c>
      <c r="E2450" s="5" t="s">
        <v>12</v>
      </c>
    </row>
    <row r="2451" customHeight="1" spans="1:5">
      <c r="A2451" s="5">
        <v>2449</v>
      </c>
      <c r="B2451" s="5" t="s">
        <v>49</v>
      </c>
      <c r="C2451" s="5" t="str">
        <f>"周才裕"</f>
        <v>周才裕</v>
      </c>
      <c r="D2451" s="5" t="str">
        <f>"男"</f>
        <v>男</v>
      </c>
      <c r="E2451" s="5" t="s">
        <v>12</v>
      </c>
    </row>
    <row r="2452" customHeight="1" spans="1:5">
      <c r="A2452" s="5">
        <v>2450</v>
      </c>
      <c r="B2452" s="5" t="s">
        <v>49</v>
      </c>
      <c r="C2452" s="5" t="str">
        <f>"刘强霞"</f>
        <v>刘强霞</v>
      </c>
      <c r="D2452" s="5" t="str">
        <f>"女"</f>
        <v>女</v>
      </c>
      <c r="E2452" s="5" t="s">
        <v>12</v>
      </c>
    </row>
    <row r="2453" customHeight="1" spans="1:5">
      <c r="A2453" s="5">
        <v>2451</v>
      </c>
      <c r="B2453" s="5" t="s">
        <v>49</v>
      </c>
      <c r="C2453" s="5" t="str">
        <f>"王月娃"</f>
        <v>王月娃</v>
      </c>
      <c r="D2453" s="5" t="str">
        <f>"女"</f>
        <v>女</v>
      </c>
      <c r="E2453" s="5" t="s">
        <v>12</v>
      </c>
    </row>
    <row r="2454" customHeight="1" spans="1:5">
      <c r="A2454" s="5">
        <v>2452</v>
      </c>
      <c r="B2454" s="5" t="s">
        <v>49</v>
      </c>
      <c r="C2454" s="5" t="str">
        <f>"王宝嫦"</f>
        <v>王宝嫦</v>
      </c>
      <c r="D2454" s="5" t="str">
        <f>"女"</f>
        <v>女</v>
      </c>
      <c r="E2454" s="5" t="s">
        <v>12</v>
      </c>
    </row>
    <row r="2455" customHeight="1" spans="1:5">
      <c r="A2455" s="5">
        <v>2453</v>
      </c>
      <c r="B2455" s="5" t="s">
        <v>49</v>
      </c>
      <c r="C2455" s="5" t="str">
        <f>"符少花"</f>
        <v>符少花</v>
      </c>
      <c r="D2455" s="5" t="str">
        <f>"女"</f>
        <v>女</v>
      </c>
      <c r="E2455" s="5" t="s">
        <v>12</v>
      </c>
    </row>
    <row r="2456" customHeight="1" spans="1:5">
      <c r="A2456" s="5">
        <v>2454</v>
      </c>
      <c r="B2456" s="5" t="s">
        <v>49</v>
      </c>
      <c r="C2456" s="5" t="str">
        <f>"羊高联"</f>
        <v>羊高联</v>
      </c>
      <c r="D2456" s="5" t="str">
        <f>"女"</f>
        <v>女</v>
      </c>
      <c r="E2456" s="5" t="s">
        <v>12</v>
      </c>
    </row>
    <row r="2457" customHeight="1" spans="1:5">
      <c r="A2457" s="5">
        <v>2455</v>
      </c>
      <c r="B2457" s="5" t="s">
        <v>49</v>
      </c>
      <c r="C2457" s="5" t="str">
        <f>"王照成"</f>
        <v>王照成</v>
      </c>
      <c r="D2457" s="5" t="str">
        <f>"男"</f>
        <v>男</v>
      </c>
      <c r="E2457" s="5" t="s">
        <v>12</v>
      </c>
    </row>
    <row r="2458" customHeight="1" spans="1:5">
      <c r="A2458" s="5">
        <v>2456</v>
      </c>
      <c r="B2458" s="5" t="s">
        <v>49</v>
      </c>
      <c r="C2458" s="5" t="str">
        <f>"欧艳虹"</f>
        <v>欧艳虹</v>
      </c>
      <c r="D2458" s="5" t="str">
        <f t="shared" ref="D2458:D2465" si="104">"女"</f>
        <v>女</v>
      </c>
      <c r="E2458" s="5" t="s">
        <v>12</v>
      </c>
    </row>
    <row r="2459" customHeight="1" spans="1:5">
      <c r="A2459" s="5">
        <v>2457</v>
      </c>
      <c r="B2459" s="5" t="s">
        <v>49</v>
      </c>
      <c r="C2459" s="5" t="str">
        <f>"邱明明"</f>
        <v>邱明明</v>
      </c>
      <c r="D2459" s="5" t="str">
        <f t="shared" si="104"/>
        <v>女</v>
      </c>
      <c r="E2459" s="5" t="s">
        <v>12</v>
      </c>
    </row>
    <row r="2460" customHeight="1" spans="1:5">
      <c r="A2460" s="5">
        <v>2458</v>
      </c>
      <c r="B2460" s="5" t="s">
        <v>49</v>
      </c>
      <c r="C2460" s="5" t="str">
        <f>"关亚婷"</f>
        <v>关亚婷</v>
      </c>
      <c r="D2460" s="5" t="str">
        <f t="shared" si="104"/>
        <v>女</v>
      </c>
      <c r="E2460" s="5" t="s">
        <v>12</v>
      </c>
    </row>
    <row r="2461" customHeight="1" spans="1:5">
      <c r="A2461" s="5">
        <v>2459</v>
      </c>
      <c r="B2461" s="5" t="s">
        <v>49</v>
      </c>
      <c r="C2461" s="5" t="str">
        <f>"钟霞"</f>
        <v>钟霞</v>
      </c>
      <c r="D2461" s="5" t="str">
        <f t="shared" si="104"/>
        <v>女</v>
      </c>
      <c r="E2461" s="5" t="s">
        <v>12</v>
      </c>
    </row>
    <row r="2462" customHeight="1" spans="1:5">
      <c r="A2462" s="5">
        <v>2460</v>
      </c>
      <c r="B2462" s="5" t="s">
        <v>49</v>
      </c>
      <c r="C2462" s="5" t="str">
        <f>"李维庭"</f>
        <v>李维庭</v>
      </c>
      <c r="D2462" s="5" t="str">
        <f t="shared" si="104"/>
        <v>女</v>
      </c>
      <c r="E2462" s="5" t="s">
        <v>12</v>
      </c>
    </row>
    <row r="2463" customHeight="1" spans="1:5">
      <c r="A2463" s="5">
        <v>2461</v>
      </c>
      <c r="B2463" s="5" t="s">
        <v>49</v>
      </c>
      <c r="C2463" s="5" t="str">
        <f>"钟珍梅"</f>
        <v>钟珍梅</v>
      </c>
      <c r="D2463" s="5" t="str">
        <f t="shared" si="104"/>
        <v>女</v>
      </c>
      <c r="E2463" s="5" t="s">
        <v>12</v>
      </c>
    </row>
    <row r="2464" customHeight="1" spans="1:5">
      <c r="A2464" s="5">
        <v>2462</v>
      </c>
      <c r="B2464" s="5" t="s">
        <v>50</v>
      </c>
      <c r="C2464" s="5" t="str">
        <f>"李燕"</f>
        <v>李燕</v>
      </c>
      <c r="D2464" s="5" t="str">
        <f t="shared" si="104"/>
        <v>女</v>
      </c>
      <c r="E2464" s="5" t="s">
        <v>12</v>
      </c>
    </row>
    <row r="2465" customHeight="1" spans="1:5">
      <c r="A2465" s="5">
        <v>2463</v>
      </c>
      <c r="B2465" s="5" t="s">
        <v>50</v>
      </c>
      <c r="C2465" s="5" t="str">
        <f>"黄垂霞"</f>
        <v>黄垂霞</v>
      </c>
      <c r="D2465" s="5" t="str">
        <f t="shared" si="104"/>
        <v>女</v>
      </c>
      <c r="E2465" s="5" t="s">
        <v>12</v>
      </c>
    </row>
    <row r="2466" customHeight="1" spans="1:5">
      <c r="A2466" s="5">
        <v>2464</v>
      </c>
      <c r="B2466" s="5" t="s">
        <v>50</v>
      </c>
      <c r="C2466" s="5" t="str">
        <f>"陈国庆"</f>
        <v>陈国庆</v>
      </c>
      <c r="D2466" s="5" t="str">
        <f>"男"</f>
        <v>男</v>
      </c>
      <c r="E2466" s="5" t="s">
        <v>12</v>
      </c>
    </row>
    <row r="2467" customHeight="1" spans="1:5">
      <c r="A2467" s="5">
        <v>2465</v>
      </c>
      <c r="B2467" s="5" t="s">
        <v>50</v>
      </c>
      <c r="C2467" s="5" t="str">
        <f>"吴欣莲"</f>
        <v>吴欣莲</v>
      </c>
      <c r="D2467" s="5" t="str">
        <f t="shared" ref="D2467:D2473" si="105">"女"</f>
        <v>女</v>
      </c>
      <c r="E2467" s="5" t="s">
        <v>12</v>
      </c>
    </row>
    <row r="2468" customHeight="1" spans="1:5">
      <c r="A2468" s="5">
        <v>2466</v>
      </c>
      <c r="B2468" s="5" t="s">
        <v>50</v>
      </c>
      <c r="C2468" s="5" t="str">
        <f>"符亚菊"</f>
        <v>符亚菊</v>
      </c>
      <c r="D2468" s="5" t="str">
        <f t="shared" si="105"/>
        <v>女</v>
      </c>
      <c r="E2468" s="5" t="s">
        <v>12</v>
      </c>
    </row>
    <row r="2469" customHeight="1" spans="1:5">
      <c r="A2469" s="5">
        <v>2467</v>
      </c>
      <c r="B2469" s="5" t="s">
        <v>50</v>
      </c>
      <c r="C2469" s="5" t="str">
        <f>"苏文菊"</f>
        <v>苏文菊</v>
      </c>
      <c r="D2469" s="5" t="str">
        <f t="shared" si="105"/>
        <v>女</v>
      </c>
      <c r="E2469" s="5" t="s">
        <v>12</v>
      </c>
    </row>
    <row r="2470" customHeight="1" spans="1:5">
      <c r="A2470" s="5">
        <v>2468</v>
      </c>
      <c r="B2470" s="5" t="s">
        <v>50</v>
      </c>
      <c r="C2470" s="5" t="str">
        <f>"万青青"</f>
        <v>万青青</v>
      </c>
      <c r="D2470" s="5" t="str">
        <f t="shared" si="105"/>
        <v>女</v>
      </c>
      <c r="E2470" s="5" t="s">
        <v>12</v>
      </c>
    </row>
    <row r="2471" customHeight="1" spans="1:5">
      <c r="A2471" s="5">
        <v>2469</v>
      </c>
      <c r="B2471" s="5" t="s">
        <v>50</v>
      </c>
      <c r="C2471" s="5" t="str">
        <f>"尹孙艳"</f>
        <v>尹孙艳</v>
      </c>
      <c r="D2471" s="5" t="str">
        <f t="shared" si="105"/>
        <v>女</v>
      </c>
      <c r="E2471" s="5" t="s">
        <v>12</v>
      </c>
    </row>
    <row r="2472" customHeight="1" spans="1:5">
      <c r="A2472" s="5">
        <v>2470</v>
      </c>
      <c r="B2472" s="5" t="s">
        <v>50</v>
      </c>
      <c r="C2472" s="5" t="str">
        <f>"吴方燕"</f>
        <v>吴方燕</v>
      </c>
      <c r="D2472" s="5" t="str">
        <f t="shared" si="105"/>
        <v>女</v>
      </c>
      <c r="E2472" s="5" t="s">
        <v>12</v>
      </c>
    </row>
    <row r="2473" customHeight="1" spans="1:5">
      <c r="A2473" s="5">
        <v>2471</v>
      </c>
      <c r="B2473" s="5" t="s">
        <v>50</v>
      </c>
      <c r="C2473" s="5" t="str">
        <f>"符坤霞"</f>
        <v>符坤霞</v>
      </c>
      <c r="D2473" s="5" t="str">
        <f t="shared" si="105"/>
        <v>女</v>
      </c>
      <c r="E2473" s="5" t="s">
        <v>12</v>
      </c>
    </row>
    <row r="2474" customHeight="1" spans="1:5">
      <c r="A2474" s="5">
        <v>2472</v>
      </c>
      <c r="B2474" s="5" t="s">
        <v>50</v>
      </c>
      <c r="C2474" s="5" t="str">
        <f>"黎经川"</f>
        <v>黎经川</v>
      </c>
      <c r="D2474" s="5" t="str">
        <f>"男"</f>
        <v>男</v>
      </c>
      <c r="E2474" s="5" t="s">
        <v>12</v>
      </c>
    </row>
    <row r="2475" customHeight="1" spans="1:5">
      <c r="A2475" s="5">
        <v>2473</v>
      </c>
      <c r="B2475" s="5" t="s">
        <v>50</v>
      </c>
      <c r="C2475" s="5" t="str">
        <f>"周小莎"</f>
        <v>周小莎</v>
      </c>
      <c r="D2475" s="5" t="str">
        <f>"女"</f>
        <v>女</v>
      </c>
      <c r="E2475" s="5" t="s">
        <v>12</v>
      </c>
    </row>
    <row r="2476" customHeight="1" spans="1:5">
      <c r="A2476" s="5">
        <v>2474</v>
      </c>
      <c r="B2476" s="5" t="s">
        <v>50</v>
      </c>
      <c r="C2476" s="5" t="str">
        <f>"吴培君"</f>
        <v>吴培君</v>
      </c>
      <c r="D2476" s="5" t="str">
        <f>"男"</f>
        <v>男</v>
      </c>
      <c r="E2476" s="5" t="s">
        <v>12</v>
      </c>
    </row>
    <row r="2477" customHeight="1" spans="1:5">
      <c r="A2477" s="5">
        <v>2475</v>
      </c>
      <c r="B2477" s="5" t="s">
        <v>50</v>
      </c>
      <c r="C2477" s="5" t="str">
        <f>"卞在燕"</f>
        <v>卞在燕</v>
      </c>
      <c r="D2477" s="5" t="str">
        <f t="shared" ref="D2477:D2486" si="106">"女"</f>
        <v>女</v>
      </c>
      <c r="E2477" s="5" t="s">
        <v>12</v>
      </c>
    </row>
    <row r="2478" customHeight="1" spans="1:5">
      <c r="A2478" s="5">
        <v>2476</v>
      </c>
      <c r="B2478" s="5" t="s">
        <v>50</v>
      </c>
      <c r="C2478" s="5" t="str">
        <f>"郑丽凡"</f>
        <v>郑丽凡</v>
      </c>
      <c r="D2478" s="5" t="str">
        <f t="shared" si="106"/>
        <v>女</v>
      </c>
      <c r="E2478" s="5" t="s">
        <v>12</v>
      </c>
    </row>
    <row r="2479" customHeight="1" spans="1:5">
      <c r="A2479" s="5">
        <v>2477</v>
      </c>
      <c r="B2479" s="5" t="s">
        <v>50</v>
      </c>
      <c r="C2479" s="5" t="str">
        <f>"何庆龄"</f>
        <v>何庆龄</v>
      </c>
      <c r="D2479" s="5" t="str">
        <f t="shared" si="106"/>
        <v>女</v>
      </c>
      <c r="E2479" s="5" t="s">
        <v>12</v>
      </c>
    </row>
    <row r="2480" customHeight="1" spans="1:5">
      <c r="A2480" s="5">
        <v>2478</v>
      </c>
      <c r="B2480" s="5" t="s">
        <v>50</v>
      </c>
      <c r="C2480" s="5" t="str">
        <f>"邢维思"</f>
        <v>邢维思</v>
      </c>
      <c r="D2480" s="5" t="str">
        <f t="shared" si="106"/>
        <v>女</v>
      </c>
      <c r="E2480" s="5" t="s">
        <v>12</v>
      </c>
    </row>
    <row r="2481" customHeight="1" spans="1:5">
      <c r="A2481" s="5">
        <v>2479</v>
      </c>
      <c r="B2481" s="5" t="s">
        <v>50</v>
      </c>
      <c r="C2481" s="5" t="str">
        <f>"张丽兰"</f>
        <v>张丽兰</v>
      </c>
      <c r="D2481" s="5" t="str">
        <f t="shared" si="106"/>
        <v>女</v>
      </c>
      <c r="E2481" s="5" t="s">
        <v>12</v>
      </c>
    </row>
    <row r="2482" customHeight="1" spans="1:5">
      <c r="A2482" s="5">
        <v>2480</v>
      </c>
      <c r="B2482" s="5" t="s">
        <v>50</v>
      </c>
      <c r="C2482" s="5" t="str">
        <f>"习月"</f>
        <v>习月</v>
      </c>
      <c r="D2482" s="5" t="str">
        <f t="shared" si="106"/>
        <v>女</v>
      </c>
      <c r="E2482" s="5" t="s">
        <v>12</v>
      </c>
    </row>
    <row r="2483" customHeight="1" spans="1:5">
      <c r="A2483" s="5">
        <v>2481</v>
      </c>
      <c r="B2483" s="5" t="s">
        <v>50</v>
      </c>
      <c r="C2483" s="5" t="str">
        <f>"吴丽秋"</f>
        <v>吴丽秋</v>
      </c>
      <c r="D2483" s="5" t="str">
        <f t="shared" si="106"/>
        <v>女</v>
      </c>
      <c r="E2483" s="5" t="s">
        <v>12</v>
      </c>
    </row>
    <row r="2484" customHeight="1" spans="1:5">
      <c r="A2484" s="5">
        <v>2482</v>
      </c>
      <c r="B2484" s="5" t="s">
        <v>50</v>
      </c>
      <c r="C2484" s="5" t="str">
        <f>"孟柳青"</f>
        <v>孟柳青</v>
      </c>
      <c r="D2484" s="5" t="str">
        <f t="shared" si="106"/>
        <v>女</v>
      </c>
      <c r="E2484" s="5" t="s">
        <v>12</v>
      </c>
    </row>
    <row r="2485" customHeight="1" spans="1:5">
      <c r="A2485" s="5">
        <v>2483</v>
      </c>
      <c r="B2485" s="5" t="s">
        <v>50</v>
      </c>
      <c r="C2485" s="5" t="str">
        <f>"吴阿明"</f>
        <v>吴阿明</v>
      </c>
      <c r="D2485" s="5" t="str">
        <f t="shared" si="106"/>
        <v>女</v>
      </c>
      <c r="E2485" s="5" t="s">
        <v>12</v>
      </c>
    </row>
    <row r="2486" customHeight="1" spans="1:5">
      <c r="A2486" s="5">
        <v>2484</v>
      </c>
      <c r="B2486" s="5" t="s">
        <v>50</v>
      </c>
      <c r="C2486" s="5" t="str">
        <f>"劳咪咪"</f>
        <v>劳咪咪</v>
      </c>
      <c r="D2486" s="5" t="str">
        <f t="shared" si="106"/>
        <v>女</v>
      </c>
      <c r="E2486" s="5" t="s">
        <v>12</v>
      </c>
    </row>
    <row r="2487" customHeight="1" spans="1:5">
      <c r="A2487" s="5">
        <v>2485</v>
      </c>
      <c r="B2487" s="5" t="s">
        <v>50</v>
      </c>
      <c r="C2487" s="5" t="str">
        <f>"钟侦山"</f>
        <v>钟侦山</v>
      </c>
      <c r="D2487" s="5" t="str">
        <f>"男"</f>
        <v>男</v>
      </c>
      <c r="E2487" s="5" t="s">
        <v>12</v>
      </c>
    </row>
    <row r="2488" customHeight="1" spans="1:5">
      <c r="A2488" s="5">
        <v>2486</v>
      </c>
      <c r="B2488" s="5" t="s">
        <v>50</v>
      </c>
      <c r="C2488" s="5" t="str">
        <f>"李娜"</f>
        <v>李娜</v>
      </c>
      <c r="D2488" s="5" t="str">
        <f>"女"</f>
        <v>女</v>
      </c>
      <c r="E2488" s="5" t="s">
        <v>12</v>
      </c>
    </row>
    <row r="2489" customHeight="1" spans="1:5">
      <c r="A2489" s="5">
        <v>2487</v>
      </c>
      <c r="B2489" s="5" t="s">
        <v>50</v>
      </c>
      <c r="C2489" s="5" t="str">
        <f>"许秀靖"</f>
        <v>许秀靖</v>
      </c>
      <c r="D2489" s="5" t="str">
        <f>"女"</f>
        <v>女</v>
      </c>
      <c r="E2489" s="5" t="s">
        <v>12</v>
      </c>
    </row>
    <row r="2490" customHeight="1" spans="1:5">
      <c r="A2490" s="5">
        <v>2488</v>
      </c>
      <c r="B2490" s="5" t="s">
        <v>50</v>
      </c>
      <c r="C2490" s="5" t="str">
        <f>"周干青"</f>
        <v>周干青</v>
      </c>
      <c r="D2490" s="5" t="str">
        <f>"男"</f>
        <v>男</v>
      </c>
      <c r="E2490" s="5" t="s">
        <v>12</v>
      </c>
    </row>
    <row r="2491" customHeight="1" spans="1:5">
      <c r="A2491" s="5">
        <v>2489</v>
      </c>
      <c r="B2491" s="5" t="s">
        <v>50</v>
      </c>
      <c r="C2491" s="5" t="str">
        <f>"邢楠楠"</f>
        <v>邢楠楠</v>
      </c>
      <c r="D2491" s="5" t="str">
        <f>"女"</f>
        <v>女</v>
      </c>
      <c r="E2491" s="5" t="s">
        <v>12</v>
      </c>
    </row>
    <row r="2492" customHeight="1" spans="1:5">
      <c r="A2492" s="5">
        <v>2490</v>
      </c>
      <c r="B2492" s="5" t="s">
        <v>50</v>
      </c>
      <c r="C2492" s="5" t="str">
        <f>"陈绵玲"</f>
        <v>陈绵玲</v>
      </c>
      <c r="D2492" s="5" t="str">
        <f>"女"</f>
        <v>女</v>
      </c>
      <c r="E2492" s="5" t="s">
        <v>12</v>
      </c>
    </row>
    <row r="2493" customHeight="1" spans="1:5">
      <c r="A2493" s="5">
        <v>2491</v>
      </c>
      <c r="B2493" s="5" t="s">
        <v>50</v>
      </c>
      <c r="C2493" s="5" t="str">
        <f>"黄成家"</f>
        <v>黄成家</v>
      </c>
      <c r="D2493" s="5" t="str">
        <f>"男"</f>
        <v>男</v>
      </c>
      <c r="E2493" s="5" t="s">
        <v>12</v>
      </c>
    </row>
    <row r="2494" customHeight="1" spans="1:5">
      <c r="A2494" s="5">
        <v>2492</v>
      </c>
      <c r="B2494" s="5" t="s">
        <v>50</v>
      </c>
      <c r="C2494" s="5" t="str">
        <f>"杨惠斌"</f>
        <v>杨惠斌</v>
      </c>
      <c r="D2494" s="5" t="str">
        <f>"女"</f>
        <v>女</v>
      </c>
      <c r="E2494" s="5" t="s">
        <v>12</v>
      </c>
    </row>
    <row r="2495" customHeight="1" spans="1:5">
      <c r="A2495" s="5">
        <v>2493</v>
      </c>
      <c r="B2495" s="5" t="s">
        <v>50</v>
      </c>
      <c r="C2495" s="5" t="str">
        <f>"符秋丽"</f>
        <v>符秋丽</v>
      </c>
      <c r="D2495" s="5" t="str">
        <f>"女"</f>
        <v>女</v>
      </c>
      <c r="E2495" s="5" t="s">
        <v>12</v>
      </c>
    </row>
    <row r="2496" customHeight="1" spans="1:5">
      <c r="A2496" s="5">
        <v>2494</v>
      </c>
      <c r="B2496" s="5" t="s">
        <v>50</v>
      </c>
      <c r="C2496" s="5" t="str">
        <f>"符锡垦"</f>
        <v>符锡垦</v>
      </c>
      <c r="D2496" s="5" t="str">
        <f>"女"</f>
        <v>女</v>
      </c>
      <c r="E2496" s="5" t="s">
        <v>12</v>
      </c>
    </row>
    <row r="2497" customHeight="1" spans="1:5">
      <c r="A2497" s="5">
        <v>2495</v>
      </c>
      <c r="B2497" s="5" t="s">
        <v>50</v>
      </c>
      <c r="C2497" s="5" t="str">
        <f>"李学行"</f>
        <v>李学行</v>
      </c>
      <c r="D2497" s="5" t="str">
        <f>"男"</f>
        <v>男</v>
      </c>
      <c r="E2497" s="5" t="s">
        <v>12</v>
      </c>
    </row>
    <row r="2498" customHeight="1" spans="1:5">
      <c r="A2498" s="5">
        <v>2496</v>
      </c>
      <c r="B2498" s="5" t="s">
        <v>51</v>
      </c>
      <c r="C2498" s="5" t="str">
        <f>"李明珠"</f>
        <v>李明珠</v>
      </c>
      <c r="D2498" s="5" t="str">
        <f t="shared" ref="D2498:D2514" si="107">"女"</f>
        <v>女</v>
      </c>
      <c r="E2498" s="5" t="s">
        <v>12</v>
      </c>
    </row>
    <row r="2499" customHeight="1" spans="1:5">
      <c r="A2499" s="5">
        <v>2497</v>
      </c>
      <c r="B2499" s="5" t="s">
        <v>51</v>
      </c>
      <c r="C2499" s="5" t="str">
        <f>"卓彩霞"</f>
        <v>卓彩霞</v>
      </c>
      <c r="D2499" s="5" t="str">
        <f t="shared" si="107"/>
        <v>女</v>
      </c>
      <c r="E2499" s="5" t="s">
        <v>12</v>
      </c>
    </row>
    <row r="2500" customHeight="1" spans="1:5">
      <c r="A2500" s="5">
        <v>2498</v>
      </c>
      <c r="B2500" s="5" t="s">
        <v>51</v>
      </c>
      <c r="C2500" s="5" t="str">
        <f>"陶丽欢"</f>
        <v>陶丽欢</v>
      </c>
      <c r="D2500" s="5" t="str">
        <f t="shared" si="107"/>
        <v>女</v>
      </c>
      <c r="E2500" s="5" t="s">
        <v>12</v>
      </c>
    </row>
    <row r="2501" customHeight="1" spans="1:5">
      <c r="A2501" s="5">
        <v>2499</v>
      </c>
      <c r="B2501" s="5" t="s">
        <v>51</v>
      </c>
      <c r="C2501" s="5" t="str">
        <f>"符爱玲"</f>
        <v>符爱玲</v>
      </c>
      <c r="D2501" s="5" t="str">
        <f t="shared" si="107"/>
        <v>女</v>
      </c>
      <c r="E2501" s="5" t="s">
        <v>12</v>
      </c>
    </row>
    <row r="2502" customHeight="1" spans="1:5">
      <c r="A2502" s="5">
        <v>2500</v>
      </c>
      <c r="B2502" s="5" t="s">
        <v>51</v>
      </c>
      <c r="C2502" s="5" t="str">
        <f>"黄小云"</f>
        <v>黄小云</v>
      </c>
      <c r="D2502" s="5" t="str">
        <f t="shared" si="107"/>
        <v>女</v>
      </c>
      <c r="E2502" s="5" t="s">
        <v>12</v>
      </c>
    </row>
    <row r="2503" customHeight="1" spans="1:5">
      <c r="A2503" s="5">
        <v>2501</v>
      </c>
      <c r="B2503" s="5" t="s">
        <v>51</v>
      </c>
      <c r="C2503" s="5" t="str">
        <f>"陈春妹"</f>
        <v>陈春妹</v>
      </c>
      <c r="D2503" s="5" t="str">
        <f t="shared" si="107"/>
        <v>女</v>
      </c>
      <c r="E2503" s="5" t="s">
        <v>12</v>
      </c>
    </row>
    <row r="2504" customHeight="1" spans="1:5">
      <c r="A2504" s="5">
        <v>2502</v>
      </c>
      <c r="B2504" s="5" t="s">
        <v>51</v>
      </c>
      <c r="C2504" s="5" t="str">
        <f>"邢筱云"</f>
        <v>邢筱云</v>
      </c>
      <c r="D2504" s="5" t="str">
        <f t="shared" si="107"/>
        <v>女</v>
      </c>
      <c r="E2504" s="5" t="s">
        <v>12</v>
      </c>
    </row>
    <row r="2505" customHeight="1" spans="1:5">
      <c r="A2505" s="5">
        <v>2503</v>
      </c>
      <c r="B2505" s="5" t="s">
        <v>51</v>
      </c>
      <c r="C2505" s="5" t="str">
        <f>"黄亚报"</f>
        <v>黄亚报</v>
      </c>
      <c r="D2505" s="5" t="str">
        <f t="shared" si="107"/>
        <v>女</v>
      </c>
      <c r="E2505" s="5" t="s">
        <v>12</v>
      </c>
    </row>
    <row r="2506" customHeight="1" spans="1:5">
      <c r="A2506" s="5">
        <v>2504</v>
      </c>
      <c r="B2506" s="5" t="s">
        <v>51</v>
      </c>
      <c r="C2506" s="5" t="str">
        <f>"林莉红"</f>
        <v>林莉红</v>
      </c>
      <c r="D2506" s="5" t="str">
        <f t="shared" si="107"/>
        <v>女</v>
      </c>
      <c r="E2506" s="5" t="s">
        <v>12</v>
      </c>
    </row>
    <row r="2507" customHeight="1" spans="1:5">
      <c r="A2507" s="5">
        <v>2505</v>
      </c>
      <c r="B2507" s="5" t="s">
        <v>51</v>
      </c>
      <c r="C2507" s="5" t="str">
        <f>"邓秋恋"</f>
        <v>邓秋恋</v>
      </c>
      <c r="D2507" s="5" t="str">
        <f t="shared" si="107"/>
        <v>女</v>
      </c>
      <c r="E2507" s="5" t="s">
        <v>12</v>
      </c>
    </row>
    <row r="2508" customHeight="1" spans="1:5">
      <c r="A2508" s="5">
        <v>2506</v>
      </c>
      <c r="B2508" s="5" t="s">
        <v>51</v>
      </c>
      <c r="C2508" s="5" t="str">
        <f>"文坤妍"</f>
        <v>文坤妍</v>
      </c>
      <c r="D2508" s="5" t="str">
        <f t="shared" si="107"/>
        <v>女</v>
      </c>
      <c r="E2508" s="5" t="s">
        <v>12</v>
      </c>
    </row>
    <row r="2509" customHeight="1" spans="1:5">
      <c r="A2509" s="5">
        <v>2507</v>
      </c>
      <c r="B2509" s="5" t="s">
        <v>51</v>
      </c>
      <c r="C2509" s="5" t="str">
        <f>"高婕"</f>
        <v>高婕</v>
      </c>
      <c r="D2509" s="5" t="str">
        <f t="shared" si="107"/>
        <v>女</v>
      </c>
      <c r="E2509" s="5" t="s">
        <v>12</v>
      </c>
    </row>
    <row r="2510" customHeight="1" spans="1:5">
      <c r="A2510" s="5">
        <v>2508</v>
      </c>
      <c r="B2510" s="5" t="s">
        <v>51</v>
      </c>
      <c r="C2510" s="5" t="str">
        <f>"苏琼绿"</f>
        <v>苏琼绿</v>
      </c>
      <c r="D2510" s="5" t="str">
        <f t="shared" si="107"/>
        <v>女</v>
      </c>
      <c r="E2510" s="5" t="s">
        <v>12</v>
      </c>
    </row>
    <row r="2511" customHeight="1" spans="1:5">
      <c r="A2511" s="5">
        <v>2509</v>
      </c>
      <c r="B2511" s="5" t="s">
        <v>51</v>
      </c>
      <c r="C2511" s="5" t="str">
        <f>"刘红梦"</f>
        <v>刘红梦</v>
      </c>
      <c r="D2511" s="5" t="str">
        <f t="shared" si="107"/>
        <v>女</v>
      </c>
      <c r="E2511" s="5" t="s">
        <v>12</v>
      </c>
    </row>
    <row r="2512" customHeight="1" spans="1:5">
      <c r="A2512" s="5">
        <v>2510</v>
      </c>
      <c r="B2512" s="5" t="s">
        <v>51</v>
      </c>
      <c r="C2512" s="5" t="str">
        <f>"黎彩月"</f>
        <v>黎彩月</v>
      </c>
      <c r="D2512" s="5" t="str">
        <f t="shared" si="107"/>
        <v>女</v>
      </c>
      <c r="E2512" s="5" t="s">
        <v>12</v>
      </c>
    </row>
    <row r="2513" customHeight="1" spans="1:5">
      <c r="A2513" s="5">
        <v>2511</v>
      </c>
      <c r="B2513" s="5" t="s">
        <v>51</v>
      </c>
      <c r="C2513" s="5" t="str">
        <f>"徐晓春"</f>
        <v>徐晓春</v>
      </c>
      <c r="D2513" s="5" t="str">
        <f t="shared" si="107"/>
        <v>女</v>
      </c>
      <c r="E2513" s="5" t="s">
        <v>12</v>
      </c>
    </row>
    <row r="2514" customHeight="1" spans="1:5">
      <c r="A2514" s="5">
        <v>2512</v>
      </c>
      <c r="B2514" s="5" t="s">
        <v>51</v>
      </c>
      <c r="C2514" s="5" t="str">
        <f>"郑应莲"</f>
        <v>郑应莲</v>
      </c>
      <c r="D2514" s="5" t="str">
        <f t="shared" si="107"/>
        <v>女</v>
      </c>
      <c r="E2514" s="5" t="s">
        <v>12</v>
      </c>
    </row>
    <row r="2515" customHeight="1" spans="1:5">
      <c r="A2515" s="5">
        <v>2513</v>
      </c>
      <c r="B2515" s="5" t="s">
        <v>51</v>
      </c>
      <c r="C2515" s="5" t="str">
        <f>"黄肖可"</f>
        <v>黄肖可</v>
      </c>
      <c r="D2515" s="5" t="str">
        <f>"男"</f>
        <v>男</v>
      </c>
      <c r="E2515" s="5" t="s">
        <v>12</v>
      </c>
    </row>
    <row r="2516" customHeight="1" spans="1:5">
      <c r="A2516" s="5">
        <v>2514</v>
      </c>
      <c r="B2516" s="5" t="s">
        <v>51</v>
      </c>
      <c r="C2516" s="5" t="str">
        <f>"陈言婷"</f>
        <v>陈言婷</v>
      </c>
      <c r="D2516" s="5" t="str">
        <f>"女"</f>
        <v>女</v>
      </c>
      <c r="E2516" s="5" t="s">
        <v>12</v>
      </c>
    </row>
    <row r="2517" customHeight="1" spans="1:5">
      <c r="A2517" s="5">
        <v>2515</v>
      </c>
      <c r="B2517" s="5" t="s">
        <v>51</v>
      </c>
      <c r="C2517" s="5" t="str">
        <f>"潘小燕"</f>
        <v>潘小燕</v>
      </c>
      <c r="D2517" s="5" t="str">
        <f>"女"</f>
        <v>女</v>
      </c>
      <c r="E2517" s="5" t="s">
        <v>12</v>
      </c>
    </row>
    <row r="2518" customHeight="1" spans="1:5">
      <c r="A2518" s="5">
        <v>2516</v>
      </c>
      <c r="B2518" s="5" t="s">
        <v>51</v>
      </c>
      <c r="C2518" s="5" t="str">
        <f>"林方婷"</f>
        <v>林方婷</v>
      </c>
      <c r="D2518" s="5" t="str">
        <f>"女"</f>
        <v>女</v>
      </c>
      <c r="E2518" s="5" t="s">
        <v>12</v>
      </c>
    </row>
    <row r="2519" customHeight="1" spans="1:5">
      <c r="A2519" s="5">
        <v>2517</v>
      </c>
      <c r="B2519" s="5" t="s">
        <v>51</v>
      </c>
      <c r="C2519" s="5" t="str">
        <f>"吴清芬"</f>
        <v>吴清芬</v>
      </c>
      <c r="D2519" s="5" t="str">
        <f>"男"</f>
        <v>男</v>
      </c>
      <c r="E2519" s="5" t="s">
        <v>12</v>
      </c>
    </row>
    <row r="2520" customHeight="1" spans="1:5">
      <c r="A2520" s="5">
        <v>2518</v>
      </c>
      <c r="B2520" s="5" t="s">
        <v>51</v>
      </c>
      <c r="C2520" s="5" t="str">
        <f>"文艳虹"</f>
        <v>文艳虹</v>
      </c>
      <c r="D2520" s="5" t="str">
        <f t="shared" ref="D2520:D2527" si="108">"女"</f>
        <v>女</v>
      </c>
      <c r="E2520" s="5" t="s">
        <v>12</v>
      </c>
    </row>
    <row r="2521" customHeight="1" spans="1:5">
      <c r="A2521" s="5">
        <v>2519</v>
      </c>
      <c r="B2521" s="5" t="s">
        <v>51</v>
      </c>
      <c r="C2521" s="5" t="str">
        <f>"廖小花"</f>
        <v>廖小花</v>
      </c>
      <c r="D2521" s="5" t="str">
        <f t="shared" si="108"/>
        <v>女</v>
      </c>
      <c r="E2521" s="5" t="s">
        <v>12</v>
      </c>
    </row>
    <row r="2522" customHeight="1" spans="1:5">
      <c r="A2522" s="5">
        <v>2520</v>
      </c>
      <c r="B2522" s="5" t="s">
        <v>51</v>
      </c>
      <c r="C2522" s="5" t="str">
        <f>"李流彬"</f>
        <v>李流彬</v>
      </c>
      <c r="D2522" s="5" t="str">
        <f t="shared" si="108"/>
        <v>女</v>
      </c>
      <c r="E2522" s="5" t="s">
        <v>12</v>
      </c>
    </row>
    <row r="2523" customHeight="1" spans="1:5">
      <c r="A2523" s="5">
        <v>2521</v>
      </c>
      <c r="B2523" s="5" t="s">
        <v>51</v>
      </c>
      <c r="C2523" s="5" t="str">
        <f>"邵小勤"</f>
        <v>邵小勤</v>
      </c>
      <c r="D2523" s="5" t="str">
        <f t="shared" si="108"/>
        <v>女</v>
      </c>
      <c r="E2523" s="5" t="s">
        <v>12</v>
      </c>
    </row>
    <row r="2524" customHeight="1" spans="1:5">
      <c r="A2524" s="5">
        <v>2522</v>
      </c>
      <c r="B2524" s="5" t="s">
        <v>51</v>
      </c>
      <c r="C2524" s="5" t="str">
        <f>"王彩虹"</f>
        <v>王彩虹</v>
      </c>
      <c r="D2524" s="5" t="str">
        <f t="shared" si="108"/>
        <v>女</v>
      </c>
      <c r="E2524" s="5" t="s">
        <v>12</v>
      </c>
    </row>
    <row r="2525" customHeight="1" spans="1:5">
      <c r="A2525" s="5">
        <v>2523</v>
      </c>
      <c r="B2525" s="5" t="s">
        <v>52</v>
      </c>
      <c r="C2525" s="5" t="str">
        <f>"陈垂宽"</f>
        <v>陈垂宽</v>
      </c>
      <c r="D2525" s="5" t="str">
        <f t="shared" si="108"/>
        <v>女</v>
      </c>
      <c r="E2525" s="5" t="s">
        <v>12</v>
      </c>
    </row>
    <row r="2526" customHeight="1" spans="1:5">
      <c r="A2526" s="5">
        <v>2524</v>
      </c>
      <c r="B2526" s="5" t="s">
        <v>52</v>
      </c>
      <c r="C2526" s="5" t="str">
        <f>"蔡文静"</f>
        <v>蔡文静</v>
      </c>
      <c r="D2526" s="5" t="str">
        <f t="shared" si="108"/>
        <v>女</v>
      </c>
      <c r="E2526" s="5" t="s">
        <v>12</v>
      </c>
    </row>
    <row r="2527" customHeight="1" spans="1:5">
      <c r="A2527" s="5">
        <v>2525</v>
      </c>
      <c r="B2527" s="5" t="s">
        <v>52</v>
      </c>
      <c r="C2527" s="5" t="str">
        <f>"王秀颖"</f>
        <v>王秀颖</v>
      </c>
      <c r="D2527" s="5" t="str">
        <f t="shared" si="108"/>
        <v>女</v>
      </c>
      <c r="E2527" s="5" t="s">
        <v>12</v>
      </c>
    </row>
    <row r="2528" customHeight="1" spans="1:5">
      <c r="A2528" s="5">
        <v>2526</v>
      </c>
      <c r="B2528" s="5" t="s">
        <v>52</v>
      </c>
      <c r="C2528" s="5" t="str">
        <f>"邓之山"</f>
        <v>邓之山</v>
      </c>
      <c r="D2528" s="5" t="str">
        <f>"男"</f>
        <v>男</v>
      </c>
      <c r="E2528" s="5" t="s">
        <v>12</v>
      </c>
    </row>
    <row r="2529" customHeight="1" spans="1:5">
      <c r="A2529" s="5">
        <v>2527</v>
      </c>
      <c r="B2529" s="5" t="s">
        <v>52</v>
      </c>
      <c r="C2529" s="5" t="str">
        <f>"冯水柳"</f>
        <v>冯水柳</v>
      </c>
      <c r="D2529" s="5" t="str">
        <f t="shared" ref="D2529:D2536" si="109">"女"</f>
        <v>女</v>
      </c>
      <c r="E2529" s="5" t="s">
        <v>12</v>
      </c>
    </row>
    <row r="2530" customHeight="1" spans="1:5">
      <c r="A2530" s="5">
        <v>2528</v>
      </c>
      <c r="B2530" s="5" t="s">
        <v>52</v>
      </c>
      <c r="C2530" s="5" t="str">
        <f>"陈丽妹"</f>
        <v>陈丽妹</v>
      </c>
      <c r="D2530" s="5" t="str">
        <f t="shared" si="109"/>
        <v>女</v>
      </c>
      <c r="E2530" s="5" t="s">
        <v>12</v>
      </c>
    </row>
    <row r="2531" customHeight="1" spans="1:5">
      <c r="A2531" s="5">
        <v>2529</v>
      </c>
      <c r="B2531" s="5" t="s">
        <v>52</v>
      </c>
      <c r="C2531" s="5" t="str">
        <f>"何雄玲"</f>
        <v>何雄玲</v>
      </c>
      <c r="D2531" s="5" t="str">
        <f t="shared" si="109"/>
        <v>女</v>
      </c>
      <c r="E2531" s="5" t="s">
        <v>12</v>
      </c>
    </row>
    <row r="2532" customHeight="1" spans="1:5">
      <c r="A2532" s="5">
        <v>2530</v>
      </c>
      <c r="B2532" s="5" t="s">
        <v>52</v>
      </c>
      <c r="C2532" s="5" t="str">
        <f>"苏墩变"</f>
        <v>苏墩变</v>
      </c>
      <c r="D2532" s="5" t="str">
        <f t="shared" si="109"/>
        <v>女</v>
      </c>
      <c r="E2532" s="5" t="s">
        <v>12</v>
      </c>
    </row>
    <row r="2533" customHeight="1" spans="1:5">
      <c r="A2533" s="5">
        <v>2531</v>
      </c>
      <c r="B2533" s="5" t="s">
        <v>52</v>
      </c>
      <c r="C2533" s="5" t="str">
        <f>"胡肖颜"</f>
        <v>胡肖颜</v>
      </c>
      <c r="D2533" s="5" t="str">
        <f t="shared" si="109"/>
        <v>女</v>
      </c>
      <c r="E2533" s="5" t="s">
        <v>12</v>
      </c>
    </row>
    <row r="2534" customHeight="1" spans="1:5">
      <c r="A2534" s="5">
        <v>2532</v>
      </c>
      <c r="B2534" s="5" t="s">
        <v>52</v>
      </c>
      <c r="C2534" s="5" t="str">
        <f>"何妃"</f>
        <v>何妃</v>
      </c>
      <c r="D2534" s="5" t="str">
        <f t="shared" si="109"/>
        <v>女</v>
      </c>
      <c r="E2534" s="5" t="s">
        <v>12</v>
      </c>
    </row>
    <row r="2535" customHeight="1" spans="1:5">
      <c r="A2535" s="5">
        <v>2533</v>
      </c>
      <c r="B2535" s="5" t="s">
        <v>52</v>
      </c>
      <c r="C2535" s="5" t="str">
        <f>"郑凌云"</f>
        <v>郑凌云</v>
      </c>
      <c r="D2535" s="5" t="str">
        <f t="shared" si="109"/>
        <v>女</v>
      </c>
      <c r="E2535" s="5" t="s">
        <v>12</v>
      </c>
    </row>
    <row r="2536" customHeight="1" spans="1:5">
      <c r="A2536" s="5">
        <v>2534</v>
      </c>
      <c r="B2536" s="5" t="s">
        <v>52</v>
      </c>
      <c r="C2536" s="5" t="str">
        <f>"邓海雪"</f>
        <v>邓海雪</v>
      </c>
      <c r="D2536" s="5" t="str">
        <f t="shared" si="109"/>
        <v>女</v>
      </c>
      <c r="E2536" s="5" t="s">
        <v>12</v>
      </c>
    </row>
    <row r="2537" customHeight="1" spans="1:5">
      <c r="A2537" s="5">
        <v>2535</v>
      </c>
      <c r="B2537" s="5" t="s">
        <v>52</v>
      </c>
      <c r="C2537" s="5" t="str">
        <f>"卜扬帆"</f>
        <v>卜扬帆</v>
      </c>
      <c r="D2537" s="5" t="str">
        <f>"男"</f>
        <v>男</v>
      </c>
      <c r="E2537" s="5" t="s">
        <v>12</v>
      </c>
    </row>
    <row r="2538" customHeight="1" spans="1:5">
      <c r="A2538" s="5">
        <v>2536</v>
      </c>
      <c r="B2538" s="5" t="s">
        <v>52</v>
      </c>
      <c r="C2538" s="5" t="str">
        <f>"王琼芳"</f>
        <v>王琼芳</v>
      </c>
      <c r="D2538" s="5" t="str">
        <f t="shared" ref="D2538:D2549" si="110">"女"</f>
        <v>女</v>
      </c>
      <c r="E2538" s="5" t="s">
        <v>12</v>
      </c>
    </row>
    <row r="2539" customHeight="1" spans="1:5">
      <c r="A2539" s="5">
        <v>2537</v>
      </c>
      <c r="B2539" s="5" t="s">
        <v>52</v>
      </c>
      <c r="C2539" s="5" t="str">
        <f>"林成叶"</f>
        <v>林成叶</v>
      </c>
      <c r="D2539" s="5" t="str">
        <f t="shared" si="110"/>
        <v>女</v>
      </c>
      <c r="E2539" s="5" t="s">
        <v>12</v>
      </c>
    </row>
    <row r="2540" customHeight="1" spans="1:5">
      <c r="A2540" s="5">
        <v>2538</v>
      </c>
      <c r="B2540" s="5" t="s">
        <v>52</v>
      </c>
      <c r="C2540" s="5" t="str">
        <f>"王丕翠"</f>
        <v>王丕翠</v>
      </c>
      <c r="D2540" s="5" t="str">
        <f t="shared" si="110"/>
        <v>女</v>
      </c>
      <c r="E2540" s="5" t="s">
        <v>12</v>
      </c>
    </row>
    <row r="2541" customHeight="1" spans="1:5">
      <c r="A2541" s="5">
        <v>2539</v>
      </c>
      <c r="B2541" s="5" t="s">
        <v>52</v>
      </c>
      <c r="C2541" s="5" t="str">
        <f>"王晓珊"</f>
        <v>王晓珊</v>
      </c>
      <c r="D2541" s="5" t="str">
        <f t="shared" si="110"/>
        <v>女</v>
      </c>
      <c r="E2541" s="5" t="s">
        <v>12</v>
      </c>
    </row>
    <row r="2542" customHeight="1" spans="1:5">
      <c r="A2542" s="5">
        <v>2540</v>
      </c>
      <c r="B2542" s="5" t="s">
        <v>52</v>
      </c>
      <c r="C2542" s="5" t="str">
        <f>"何贵玲"</f>
        <v>何贵玲</v>
      </c>
      <c r="D2542" s="5" t="str">
        <f t="shared" si="110"/>
        <v>女</v>
      </c>
      <c r="E2542" s="5" t="s">
        <v>12</v>
      </c>
    </row>
    <row r="2543" customHeight="1" spans="1:5">
      <c r="A2543" s="5">
        <v>2541</v>
      </c>
      <c r="B2543" s="5" t="s">
        <v>52</v>
      </c>
      <c r="C2543" s="5" t="str">
        <f>"郭皇妹"</f>
        <v>郭皇妹</v>
      </c>
      <c r="D2543" s="5" t="str">
        <f t="shared" si="110"/>
        <v>女</v>
      </c>
      <c r="E2543" s="5" t="s">
        <v>12</v>
      </c>
    </row>
    <row r="2544" customHeight="1" spans="1:5">
      <c r="A2544" s="5">
        <v>2542</v>
      </c>
      <c r="B2544" s="5" t="s">
        <v>52</v>
      </c>
      <c r="C2544" s="5" t="str">
        <f>"王莉"</f>
        <v>王莉</v>
      </c>
      <c r="D2544" s="5" t="str">
        <f t="shared" si="110"/>
        <v>女</v>
      </c>
      <c r="E2544" s="5" t="s">
        <v>12</v>
      </c>
    </row>
    <row r="2545" customHeight="1" spans="1:5">
      <c r="A2545" s="5">
        <v>2543</v>
      </c>
      <c r="B2545" s="5" t="s">
        <v>52</v>
      </c>
      <c r="C2545" s="5" t="str">
        <f>"刘灵锐"</f>
        <v>刘灵锐</v>
      </c>
      <c r="D2545" s="5" t="str">
        <f t="shared" si="110"/>
        <v>女</v>
      </c>
      <c r="E2545" s="5" t="s">
        <v>12</v>
      </c>
    </row>
    <row r="2546" customHeight="1" spans="1:5">
      <c r="A2546" s="5">
        <v>2544</v>
      </c>
      <c r="B2546" s="5" t="s">
        <v>52</v>
      </c>
      <c r="C2546" s="5" t="str">
        <f>"何君"</f>
        <v>何君</v>
      </c>
      <c r="D2546" s="5" t="str">
        <f t="shared" si="110"/>
        <v>女</v>
      </c>
      <c r="E2546" s="5" t="s">
        <v>12</v>
      </c>
    </row>
    <row r="2547" customHeight="1" spans="1:5">
      <c r="A2547" s="5">
        <v>2545</v>
      </c>
      <c r="B2547" s="5" t="s">
        <v>52</v>
      </c>
      <c r="C2547" s="5" t="str">
        <f>"林娥花"</f>
        <v>林娥花</v>
      </c>
      <c r="D2547" s="5" t="str">
        <f t="shared" si="110"/>
        <v>女</v>
      </c>
      <c r="E2547" s="5" t="s">
        <v>12</v>
      </c>
    </row>
    <row r="2548" customHeight="1" spans="1:5">
      <c r="A2548" s="5">
        <v>2546</v>
      </c>
      <c r="B2548" s="5" t="s">
        <v>52</v>
      </c>
      <c r="C2548" s="5" t="str">
        <f>"向钰叶"</f>
        <v>向钰叶</v>
      </c>
      <c r="D2548" s="5" t="str">
        <f t="shared" si="110"/>
        <v>女</v>
      </c>
      <c r="E2548" s="5" t="s">
        <v>12</v>
      </c>
    </row>
    <row r="2549" customHeight="1" spans="1:5">
      <c r="A2549" s="5">
        <v>2547</v>
      </c>
      <c r="B2549" s="5" t="s">
        <v>52</v>
      </c>
      <c r="C2549" s="5" t="str">
        <f>"冼泽云"</f>
        <v>冼泽云</v>
      </c>
      <c r="D2549" s="5" t="str">
        <f t="shared" si="110"/>
        <v>女</v>
      </c>
      <c r="E2549" s="5" t="s">
        <v>12</v>
      </c>
    </row>
    <row r="2550" customHeight="1" spans="1:5">
      <c r="A2550" s="5">
        <v>2548</v>
      </c>
      <c r="B2550" s="5" t="s">
        <v>52</v>
      </c>
      <c r="C2550" s="5" t="str">
        <f>"王首道"</f>
        <v>王首道</v>
      </c>
      <c r="D2550" s="5" t="str">
        <f>"男"</f>
        <v>男</v>
      </c>
      <c r="E2550" s="5" t="s">
        <v>12</v>
      </c>
    </row>
    <row r="2551" customHeight="1" spans="1:5">
      <c r="A2551" s="5">
        <v>2549</v>
      </c>
      <c r="B2551" s="5" t="s">
        <v>52</v>
      </c>
      <c r="C2551" s="5" t="str">
        <f>"陈娜"</f>
        <v>陈娜</v>
      </c>
      <c r="D2551" s="5" t="str">
        <f t="shared" ref="D2551:D2569" si="111">"女"</f>
        <v>女</v>
      </c>
      <c r="E2551" s="5" t="s">
        <v>12</v>
      </c>
    </row>
    <row r="2552" customHeight="1" spans="1:5">
      <c r="A2552" s="5">
        <v>2550</v>
      </c>
      <c r="B2552" s="5" t="s">
        <v>53</v>
      </c>
      <c r="C2552" s="5" t="str">
        <f>"冯小花"</f>
        <v>冯小花</v>
      </c>
      <c r="D2552" s="5" t="str">
        <f t="shared" si="111"/>
        <v>女</v>
      </c>
      <c r="E2552" s="5" t="s">
        <v>12</v>
      </c>
    </row>
    <row r="2553" customHeight="1" spans="1:5">
      <c r="A2553" s="5">
        <v>2551</v>
      </c>
      <c r="B2553" s="5" t="s">
        <v>53</v>
      </c>
      <c r="C2553" s="5" t="str">
        <f>"王伟"</f>
        <v>王伟</v>
      </c>
      <c r="D2553" s="5" t="str">
        <f t="shared" si="111"/>
        <v>女</v>
      </c>
      <c r="E2553" s="5" t="s">
        <v>12</v>
      </c>
    </row>
    <row r="2554" customHeight="1" spans="1:5">
      <c r="A2554" s="5">
        <v>2552</v>
      </c>
      <c r="B2554" s="5" t="s">
        <v>53</v>
      </c>
      <c r="C2554" s="5" t="str">
        <f>"董采旭"</f>
        <v>董采旭</v>
      </c>
      <c r="D2554" s="5" t="str">
        <f t="shared" si="111"/>
        <v>女</v>
      </c>
      <c r="E2554" s="5" t="s">
        <v>12</v>
      </c>
    </row>
    <row r="2555" customHeight="1" spans="1:5">
      <c r="A2555" s="5">
        <v>2553</v>
      </c>
      <c r="B2555" s="5" t="s">
        <v>53</v>
      </c>
      <c r="C2555" s="5" t="str">
        <f>"羊淑芳"</f>
        <v>羊淑芳</v>
      </c>
      <c r="D2555" s="5" t="str">
        <f t="shared" si="111"/>
        <v>女</v>
      </c>
      <c r="E2555" s="5" t="s">
        <v>12</v>
      </c>
    </row>
    <row r="2556" customHeight="1" spans="1:5">
      <c r="A2556" s="5">
        <v>2554</v>
      </c>
      <c r="B2556" s="5" t="s">
        <v>53</v>
      </c>
      <c r="C2556" s="5" t="str">
        <f>"谢玲丹"</f>
        <v>谢玲丹</v>
      </c>
      <c r="D2556" s="5" t="str">
        <f t="shared" si="111"/>
        <v>女</v>
      </c>
      <c r="E2556" s="5" t="s">
        <v>12</v>
      </c>
    </row>
    <row r="2557" customHeight="1" spans="1:5">
      <c r="A2557" s="5">
        <v>2555</v>
      </c>
      <c r="B2557" s="5" t="s">
        <v>53</v>
      </c>
      <c r="C2557" s="5" t="str">
        <f>"王春连"</f>
        <v>王春连</v>
      </c>
      <c r="D2557" s="5" t="str">
        <f t="shared" si="111"/>
        <v>女</v>
      </c>
      <c r="E2557" s="5" t="s">
        <v>12</v>
      </c>
    </row>
    <row r="2558" customHeight="1" spans="1:5">
      <c r="A2558" s="5">
        <v>2556</v>
      </c>
      <c r="B2558" s="5" t="s">
        <v>53</v>
      </c>
      <c r="C2558" s="5" t="str">
        <f>"刘燕女"</f>
        <v>刘燕女</v>
      </c>
      <c r="D2558" s="5" t="str">
        <f t="shared" si="111"/>
        <v>女</v>
      </c>
      <c r="E2558" s="5" t="s">
        <v>12</v>
      </c>
    </row>
    <row r="2559" customHeight="1" spans="1:5">
      <c r="A2559" s="5">
        <v>2557</v>
      </c>
      <c r="B2559" s="5" t="s">
        <v>53</v>
      </c>
      <c r="C2559" s="5" t="str">
        <f>"王江云"</f>
        <v>王江云</v>
      </c>
      <c r="D2559" s="5" t="str">
        <f t="shared" si="111"/>
        <v>女</v>
      </c>
      <c r="E2559" s="5" t="s">
        <v>12</v>
      </c>
    </row>
    <row r="2560" customHeight="1" spans="1:5">
      <c r="A2560" s="5">
        <v>2558</v>
      </c>
      <c r="B2560" s="5" t="s">
        <v>53</v>
      </c>
      <c r="C2560" s="5" t="str">
        <f>"苏惠伦"</f>
        <v>苏惠伦</v>
      </c>
      <c r="D2560" s="5" t="str">
        <f t="shared" si="111"/>
        <v>女</v>
      </c>
      <c r="E2560" s="5" t="s">
        <v>12</v>
      </c>
    </row>
    <row r="2561" customHeight="1" spans="1:5">
      <c r="A2561" s="5">
        <v>2559</v>
      </c>
      <c r="B2561" s="5" t="s">
        <v>53</v>
      </c>
      <c r="C2561" s="5" t="str">
        <f>"陈玉燕"</f>
        <v>陈玉燕</v>
      </c>
      <c r="D2561" s="5" t="str">
        <f t="shared" si="111"/>
        <v>女</v>
      </c>
      <c r="E2561" s="5" t="s">
        <v>12</v>
      </c>
    </row>
    <row r="2562" customHeight="1" spans="1:5">
      <c r="A2562" s="5">
        <v>2560</v>
      </c>
      <c r="B2562" s="5" t="s">
        <v>53</v>
      </c>
      <c r="C2562" s="5" t="str">
        <f>"董小爱"</f>
        <v>董小爱</v>
      </c>
      <c r="D2562" s="5" t="str">
        <f t="shared" si="111"/>
        <v>女</v>
      </c>
      <c r="E2562" s="5" t="s">
        <v>12</v>
      </c>
    </row>
    <row r="2563" customHeight="1" spans="1:5">
      <c r="A2563" s="5">
        <v>2561</v>
      </c>
      <c r="B2563" s="5" t="s">
        <v>54</v>
      </c>
      <c r="C2563" s="5" t="str">
        <f>"王紫薇"</f>
        <v>王紫薇</v>
      </c>
      <c r="D2563" s="5" t="str">
        <f t="shared" si="111"/>
        <v>女</v>
      </c>
      <c r="E2563" s="5" t="s">
        <v>12</v>
      </c>
    </row>
    <row r="2564" customHeight="1" spans="1:5">
      <c r="A2564" s="5">
        <v>2562</v>
      </c>
      <c r="B2564" s="5" t="s">
        <v>54</v>
      </c>
      <c r="C2564" s="5" t="str">
        <f>"许玲"</f>
        <v>许玲</v>
      </c>
      <c r="D2564" s="5" t="str">
        <f t="shared" si="111"/>
        <v>女</v>
      </c>
      <c r="E2564" s="5" t="s">
        <v>12</v>
      </c>
    </row>
    <row r="2565" customHeight="1" spans="1:5">
      <c r="A2565" s="5">
        <v>2563</v>
      </c>
      <c r="B2565" s="5" t="s">
        <v>54</v>
      </c>
      <c r="C2565" s="5" t="str">
        <f>"谢成玲"</f>
        <v>谢成玲</v>
      </c>
      <c r="D2565" s="5" t="str">
        <f t="shared" si="111"/>
        <v>女</v>
      </c>
      <c r="E2565" s="5" t="s">
        <v>12</v>
      </c>
    </row>
    <row r="2566" customHeight="1" spans="1:5">
      <c r="A2566" s="5">
        <v>2564</v>
      </c>
      <c r="B2566" s="5" t="s">
        <v>54</v>
      </c>
      <c r="C2566" s="5" t="str">
        <f>"邓华清"</f>
        <v>邓华清</v>
      </c>
      <c r="D2566" s="5" t="str">
        <f t="shared" si="111"/>
        <v>女</v>
      </c>
      <c r="E2566" s="5" t="s">
        <v>12</v>
      </c>
    </row>
    <row r="2567" customHeight="1" spans="1:5">
      <c r="A2567" s="5">
        <v>2565</v>
      </c>
      <c r="B2567" s="5" t="s">
        <v>54</v>
      </c>
      <c r="C2567" s="5" t="str">
        <f>"符秀红"</f>
        <v>符秀红</v>
      </c>
      <c r="D2567" s="5" t="str">
        <f t="shared" si="111"/>
        <v>女</v>
      </c>
      <c r="E2567" s="5" t="s">
        <v>12</v>
      </c>
    </row>
    <row r="2568" customHeight="1" spans="1:5">
      <c r="A2568" s="5">
        <v>2566</v>
      </c>
      <c r="B2568" s="5" t="s">
        <v>54</v>
      </c>
      <c r="C2568" s="5" t="str">
        <f>"林梅"</f>
        <v>林梅</v>
      </c>
      <c r="D2568" s="5" t="str">
        <f t="shared" si="111"/>
        <v>女</v>
      </c>
      <c r="E2568" s="5" t="s">
        <v>12</v>
      </c>
    </row>
    <row r="2569" customHeight="1" spans="1:5">
      <c r="A2569" s="5">
        <v>2567</v>
      </c>
      <c r="B2569" s="5" t="s">
        <v>54</v>
      </c>
      <c r="C2569" s="5" t="str">
        <f>"陈肖侣"</f>
        <v>陈肖侣</v>
      </c>
      <c r="D2569" s="5" t="str">
        <f t="shared" si="111"/>
        <v>女</v>
      </c>
      <c r="E2569" s="5" t="s">
        <v>12</v>
      </c>
    </row>
    <row r="2570" customHeight="1" spans="1:5">
      <c r="A2570" s="5">
        <v>2568</v>
      </c>
      <c r="B2570" s="5" t="s">
        <v>54</v>
      </c>
      <c r="C2570" s="5" t="str">
        <f>"吴啟军"</f>
        <v>吴啟军</v>
      </c>
      <c r="D2570" s="5" t="str">
        <f>"男"</f>
        <v>男</v>
      </c>
      <c r="E2570" s="5" t="s">
        <v>12</v>
      </c>
    </row>
    <row r="2571" customHeight="1" spans="1:5">
      <c r="A2571" s="5">
        <v>2569</v>
      </c>
      <c r="B2571" s="5" t="s">
        <v>54</v>
      </c>
      <c r="C2571" s="5" t="str">
        <f>"蔡冠科"</f>
        <v>蔡冠科</v>
      </c>
      <c r="D2571" s="5" t="str">
        <f>"男"</f>
        <v>男</v>
      </c>
      <c r="E2571" s="5" t="s">
        <v>12</v>
      </c>
    </row>
    <row r="2572" customHeight="1" spans="1:5">
      <c r="A2572" s="5">
        <v>2570</v>
      </c>
      <c r="B2572" s="5" t="s">
        <v>54</v>
      </c>
      <c r="C2572" s="5" t="str">
        <f>"曹海玉"</f>
        <v>曹海玉</v>
      </c>
      <c r="D2572" s="5" t="str">
        <f>"女"</f>
        <v>女</v>
      </c>
      <c r="E2572" s="5" t="s">
        <v>12</v>
      </c>
    </row>
    <row r="2573" customHeight="1" spans="1:5">
      <c r="A2573" s="5">
        <v>2571</v>
      </c>
      <c r="B2573" s="5" t="s">
        <v>54</v>
      </c>
      <c r="C2573" s="5" t="str">
        <f>"朱允昌"</f>
        <v>朱允昌</v>
      </c>
      <c r="D2573" s="5" t="str">
        <f>"男"</f>
        <v>男</v>
      </c>
      <c r="E2573" s="5" t="s">
        <v>12</v>
      </c>
    </row>
    <row r="2574" customHeight="1" spans="1:5">
      <c r="A2574" s="5">
        <v>2572</v>
      </c>
      <c r="B2574" s="5" t="s">
        <v>54</v>
      </c>
      <c r="C2574" s="5" t="str">
        <f>"陈少霞"</f>
        <v>陈少霞</v>
      </c>
      <c r="D2574" s="5" t="str">
        <f t="shared" ref="D2574:D2583" si="112">"女"</f>
        <v>女</v>
      </c>
      <c r="E2574" s="5" t="s">
        <v>12</v>
      </c>
    </row>
    <row r="2575" customHeight="1" spans="1:5">
      <c r="A2575" s="5">
        <v>2573</v>
      </c>
      <c r="B2575" s="5" t="s">
        <v>54</v>
      </c>
      <c r="C2575" s="5" t="str">
        <f>"黎美愉"</f>
        <v>黎美愉</v>
      </c>
      <c r="D2575" s="5" t="str">
        <f t="shared" si="112"/>
        <v>女</v>
      </c>
      <c r="E2575" s="5" t="s">
        <v>12</v>
      </c>
    </row>
    <row r="2576" customHeight="1" spans="1:5">
      <c r="A2576" s="5">
        <v>2574</v>
      </c>
      <c r="B2576" s="5" t="s">
        <v>54</v>
      </c>
      <c r="C2576" s="5" t="str">
        <f>"钟周芳"</f>
        <v>钟周芳</v>
      </c>
      <c r="D2576" s="5" t="str">
        <f t="shared" si="112"/>
        <v>女</v>
      </c>
      <c r="E2576" s="5" t="s">
        <v>12</v>
      </c>
    </row>
    <row r="2577" customHeight="1" spans="1:5">
      <c r="A2577" s="5">
        <v>2575</v>
      </c>
      <c r="B2577" s="5" t="s">
        <v>54</v>
      </c>
      <c r="C2577" s="5" t="str">
        <f>"文莉"</f>
        <v>文莉</v>
      </c>
      <c r="D2577" s="5" t="str">
        <f t="shared" si="112"/>
        <v>女</v>
      </c>
      <c r="E2577" s="5" t="s">
        <v>12</v>
      </c>
    </row>
    <row r="2578" customHeight="1" spans="1:5">
      <c r="A2578" s="5">
        <v>2576</v>
      </c>
      <c r="B2578" s="5" t="s">
        <v>54</v>
      </c>
      <c r="C2578" s="5" t="str">
        <f>"张玉爱"</f>
        <v>张玉爱</v>
      </c>
      <c r="D2578" s="5" t="str">
        <f t="shared" si="112"/>
        <v>女</v>
      </c>
      <c r="E2578" s="5" t="s">
        <v>12</v>
      </c>
    </row>
    <row r="2579" customHeight="1" spans="1:5">
      <c r="A2579" s="5">
        <v>2577</v>
      </c>
      <c r="B2579" s="5" t="s">
        <v>54</v>
      </c>
      <c r="C2579" s="5" t="str">
        <f>"邢维婷"</f>
        <v>邢维婷</v>
      </c>
      <c r="D2579" s="5" t="str">
        <f t="shared" si="112"/>
        <v>女</v>
      </c>
      <c r="E2579" s="5" t="s">
        <v>12</v>
      </c>
    </row>
    <row r="2580" customHeight="1" spans="1:5">
      <c r="A2580" s="5">
        <v>2578</v>
      </c>
      <c r="B2580" s="5" t="s">
        <v>54</v>
      </c>
      <c r="C2580" s="5" t="str">
        <f>"陈杨梅"</f>
        <v>陈杨梅</v>
      </c>
      <c r="D2580" s="5" t="str">
        <f t="shared" si="112"/>
        <v>女</v>
      </c>
      <c r="E2580" s="5" t="s">
        <v>12</v>
      </c>
    </row>
    <row r="2581" customHeight="1" spans="1:5">
      <c r="A2581" s="5">
        <v>2579</v>
      </c>
      <c r="B2581" s="5" t="s">
        <v>54</v>
      </c>
      <c r="C2581" s="5" t="str">
        <f>"刘娟美"</f>
        <v>刘娟美</v>
      </c>
      <c r="D2581" s="5" t="str">
        <f t="shared" si="112"/>
        <v>女</v>
      </c>
      <c r="E2581" s="5" t="s">
        <v>12</v>
      </c>
    </row>
    <row r="2582" customHeight="1" spans="1:5">
      <c r="A2582" s="5">
        <v>2580</v>
      </c>
      <c r="B2582" s="5" t="s">
        <v>54</v>
      </c>
      <c r="C2582" s="5" t="str">
        <f>"钱海琼"</f>
        <v>钱海琼</v>
      </c>
      <c r="D2582" s="5" t="str">
        <f t="shared" si="112"/>
        <v>女</v>
      </c>
      <c r="E2582" s="5" t="s">
        <v>12</v>
      </c>
    </row>
    <row r="2583" customHeight="1" spans="1:5">
      <c r="A2583" s="5">
        <v>2581</v>
      </c>
      <c r="B2583" s="5" t="s">
        <v>54</v>
      </c>
      <c r="C2583" s="5" t="str">
        <f>"罗敏"</f>
        <v>罗敏</v>
      </c>
      <c r="D2583" s="5" t="str">
        <f t="shared" si="112"/>
        <v>女</v>
      </c>
      <c r="E2583" s="5" t="s">
        <v>12</v>
      </c>
    </row>
    <row r="2584" customHeight="1" spans="1:5">
      <c r="A2584" s="5">
        <v>2582</v>
      </c>
      <c r="B2584" s="5" t="s">
        <v>54</v>
      </c>
      <c r="C2584" s="5" t="str">
        <f>"李文敏"</f>
        <v>李文敏</v>
      </c>
      <c r="D2584" s="5" t="str">
        <f>"男"</f>
        <v>男</v>
      </c>
      <c r="E2584" s="5" t="s">
        <v>12</v>
      </c>
    </row>
    <row r="2585" customHeight="1" spans="1:5">
      <c r="A2585" s="5">
        <v>2583</v>
      </c>
      <c r="B2585" s="5" t="s">
        <v>55</v>
      </c>
      <c r="C2585" s="5" t="str">
        <f>"符永怀"</f>
        <v>符永怀</v>
      </c>
      <c r="D2585" s="5" t="str">
        <f>"男"</f>
        <v>男</v>
      </c>
      <c r="E2585" s="5" t="s">
        <v>12</v>
      </c>
    </row>
    <row r="2586" customHeight="1" spans="1:5">
      <c r="A2586" s="5">
        <v>2584</v>
      </c>
      <c r="B2586" s="5" t="s">
        <v>55</v>
      </c>
      <c r="C2586" s="5" t="str">
        <f>"王英云"</f>
        <v>王英云</v>
      </c>
      <c r="D2586" s="5" t="str">
        <f t="shared" ref="D2586:D2591" si="113">"女"</f>
        <v>女</v>
      </c>
      <c r="E2586" s="5" t="s">
        <v>12</v>
      </c>
    </row>
    <row r="2587" customHeight="1" spans="1:5">
      <c r="A2587" s="5">
        <v>2585</v>
      </c>
      <c r="B2587" s="5" t="s">
        <v>55</v>
      </c>
      <c r="C2587" s="5" t="str">
        <f>"苏元丽"</f>
        <v>苏元丽</v>
      </c>
      <c r="D2587" s="5" t="str">
        <f t="shared" si="113"/>
        <v>女</v>
      </c>
      <c r="E2587" s="5" t="s">
        <v>12</v>
      </c>
    </row>
    <row r="2588" customHeight="1" spans="1:5">
      <c r="A2588" s="5">
        <v>2586</v>
      </c>
      <c r="B2588" s="5" t="s">
        <v>55</v>
      </c>
      <c r="C2588" s="5" t="str">
        <f>"殷珊丽"</f>
        <v>殷珊丽</v>
      </c>
      <c r="D2588" s="5" t="str">
        <f t="shared" si="113"/>
        <v>女</v>
      </c>
      <c r="E2588" s="5" t="s">
        <v>12</v>
      </c>
    </row>
    <row r="2589" customHeight="1" spans="1:5">
      <c r="A2589" s="5">
        <v>2587</v>
      </c>
      <c r="B2589" s="5" t="s">
        <v>55</v>
      </c>
      <c r="C2589" s="5" t="str">
        <f>"王雅婷"</f>
        <v>王雅婷</v>
      </c>
      <c r="D2589" s="5" t="str">
        <f t="shared" si="113"/>
        <v>女</v>
      </c>
      <c r="E2589" s="5" t="s">
        <v>12</v>
      </c>
    </row>
    <row r="2590" customHeight="1" spans="1:5">
      <c r="A2590" s="5">
        <v>2588</v>
      </c>
      <c r="B2590" s="5" t="s">
        <v>55</v>
      </c>
      <c r="C2590" s="5" t="str">
        <f>"王青梅"</f>
        <v>王青梅</v>
      </c>
      <c r="D2590" s="5" t="str">
        <f t="shared" si="113"/>
        <v>女</v>
      </c>
      <c r="E2590" s="5" t="s">
        <v>12</v>
      </c>
    </row>
    <row r="2591" customHeight="1" spans="1:5">
      <c r="A2591" s="5">
        <v>2589</v>
      </c>
      <c r="B2591" s="5" t="s">
        <v>55</v>
      </c>
      <c r="C2591" s="5" t="str">
        <f>"陈金凡"</f>
        <v>陈金凡</v>
      </c>
      <c r="D2591" s="5" t="str">
        <f t="shared" si="113"/>
        <v>女</v>
      </c>
      <c r="E2591" s="5" t="s">
        <v>12</v>
      </c>
    </row>
    <row r="2592" customHeight="1" spans="1:5">
      <c r="A2592" s="5">
        <v>2590</v>
      </c>
      <c r="B2592" s="5" t="s">
        <v>55</v>
      </c>
      <c r="C2592" s="5" t="str">
        <f>"曾锋"</f>
        <v>曾锋</v>
      </c>
      <c r="D2592" s="5" t="str">
        <f>"男"</f>
        <v>男</v>
      </c>
      <c r="E2592" s="5" t="s">
        <v>12</v>
      </c>
    </row>
    <row r="2593" customHeight="1" spans="1:5">
      <c r="A2593" s="5">
        <v>2591</v>
      </c>
      <c r="B2593" s="5" t="s">
        <v>55</v>
      </c>
      <c r="C2593" s="5" t="str">
        <f>"许亚雪"</f>
        <v>许亚雪</v>
      </c>
      <c r="D2593" s="5" t="str">
        <f>"女"</f>
        <v>女</v>
      </c>
      <c r="E2593" s="5" t="s">
        <v>12</v>
      </c>
    </row>
    <row r="2594" customHeight="1" spans="1:5">
      <c r="A2594" s="5">
        <v>2592</v>
      </c>
      <c r="B2594" s="5" t="s">
        <v>55</v>
      </c>
      <c r="C2594" s="5" t="str">
        <f>"黎秀丹"</f>
        <v>黎秀丹</v>
      </c>
      <c r="D2594" s="5" t="str">
        <f>"女"</f>
        <v>女</v>
      </c>
      <c r="E2594" s="5" t="s">
        <v>12</v>
      </c>
    </row>
    <row r="2595" customHeight="1" spans="1:5">
      <c r="A2595" s="5">
        <v>2593</v>
      </c>
      <c r="B2595" s="5" t="s">
        <v>55</v>
      </c>
      <c r="C2595" s="5" t="str">
        <f>"吉才凡"</f>
        <v>吉才凡</v>
      </c>
      <c r="D2595" s="5" t="str">
        <f>"男"</f>
        <v>男</v>
      </c>
      <c r="E2595" s="5" t="s">
        <v>12</v>
      </c>
    </row>
    <row r="2596" customHeight="1" spans="1:5">
      <c r="A2596" s="5">
        <v>2594</v>
      </c>
      <c r="B2596" s="5" t="s">
        <v>55</v>
      </c>
      <c r="C2596" s="5" t="str">
        <f>"王转"</f>
        <v>王转</v>
      </c>
      <c r="D2596" s="5" t="str">
        <f>"女"</f>
        <v>女</v>
      </c>
      <c r="E2596" s="5" t="s">
        <v>12</v>
      </c>
    </row>
    <row r="2597" customHeight="1" spans="1:5">
      <c r="A2597" s="5">
        <v>2595</v>
      </c>
      <c r="B2597" s="5" t="s">
        <v>55</v>
      </c>
      <c r="C2597" s="5" t="str">
        <f>"黎春林"</f>
        <v>黎春林</v>
      </c>
      <c r="D2597" s="5" t="str">
        <f>"女"</f>
        <v>女</v>
      </c>
      <c r="E2597" s="5" t="s">
        <v>12</v>
      </c>
    </row>
    <row r="2598" customHeight="1" spans="1:5">
      <c r="A2598" s="5">
        <v>2596</v>
      </c>
      <c r="B2598" s="5" t="s">
        <v>55</v>
      </c>
      <c r="C2598" s="5" t="str">
        <f>"冯红娜"</f>
        <v>冯红娜</v>
      </c>
      <c r="D2598" s="5" t="str">
        <f>"女"</f>
        <v>女</v>
      </c>
      <c r="E2598" s="5" t="s">
        <v>12</v>
      </c>
    </row>
    <row r="2599" customHeight="1" spans="1:5">
      <c r="A2599" s="5">
        <v>2597</v>
      </c>
      <c r="B2599" s="5" t="s">
        <v>55</v>
      </c>
      <c r="C2599" s="5" t="str">
        <f>"王小燕"</f>
        <v>王小燕</v>
      </c>
      <c r="D2599" s="5" t="str">
        <f>"女"</f>
        <v>女</v>
      </c>
      <c r="E2599" s="5" t="s">
        <v>12</v>
      </c>
    </row>
    <row r="2600" customHeight="1" spans="1:5">
      <c r="A2600" s="5">
        <v>2598</v>
      </c>
      <c r="B2600" s="5" t="s">
        <v>55</v>
      </c>
      <c r="C2600" s="5" t="str">
        <f>"王云"</f>
        <v>王云</v>
      </c>
      <c r="D2600" s="5" t="str">
        <f>"男"</f>
        <v>男</v>
      </c>
      <c r="E2600" s="5" t="s">
        <v>12</v>
      </c>
    </row>
    <row r="2601" customHeight="1" spans="1:5">
      <c r="A2601" s="5">
        <v>2599</v>
      </c>
      <c r="B2601" s="5" t="s">
        <v>55</v>
      </c>
      <c r="C2601" s="5" t="str">
        <f>"王雪米"</f>
        <v>王雪米</v>
      </c>
      <c r="D2601" s="5" t="str">
        <f>"女"</f>
        <v>女</v>
      </c>
      <c r="E2601" s="5" t="s">
        <v>12</v>
      </c>
    </row>
    <row r="2602" customHeight="1" spans="1:5">
      <c r="A2602" s="5">
        <v>2600</v>
      </c>
      <c r="B2602" s="5" t="s">
        <v>55</v>
      </c>
      <c r="C2602" s="5" t="str">
        <f>"莫艳春"</f>
        <v>莫艳春</v>
      </c>
      <c r="D2602" s="5" t="str">
        <f>"女"</f>
        <v>女</v>
      </c>
      <c r="E2602" s="5" t="s">
        <v>12</v>
      </c>
    </row>
    <row r="2603" customHeight="1" spans="1:5">
      <c r="A2603" s="5">
        <v>2601</v>
      </c>
      <c r="B2603" s="5" t="s">
        <v>55</v>
      </c>
      <c r="C2603" s="5" t="str">
        <f>"周小妹"</f>
        <v>周小妹</v>
      </c>
      <c r="D2603" s="5" t="str">
        <f>"女"</f>
        <v>女</v>
      </c>
      <c r="E2603" s="5" t="s">
        <v>12</v>
      </c>
    </row>
    <row r="2604" customHeight="1" spans="1:5">
      <c r="A2604" s="5">
        <v>2602</v>
      </c>
      <c r="B2604" s="5" t="s">
        <v>55</v>
      </c>
      <c r="C2604" s="5" t="str">
        <f>"邝红英"</f>
        <v>邝红英</v>
      </c>
      <c r="D2604" s="5" t="str">
        <f>"女"</f>
        <v>女</v>
      </c>
      <c r="E2604" s="5" t="s">
        <v>12</v>
      </c>
    </row>
    <row r="2605" customHeight="1" spans="1:5">
      <c r="A2605" s="5">
        <v>2603</v>
      </c>
      <c r="B2605" s="5" t="s">
        <v>55</v>
      </c>
      <c r="C2605" s="5" t="str">
        <f>"吕秋妹"</f>
        <v>吕秋妹</v>
      </c>
      <c r="D2605" s="5" t="str">
        <f>"女"</f>
        <v>女</v>
      </c>
      <c r="E2605" s="5" t="s">
        <v>12</v>
      </c>
    </row>
    <row r="2606" customHeight="1" spans="1:5">
      <c r="A2606" s="5">
        <v>2604</v>
      </c>
      <c r="B2606" s="5" t="s">
        <v>55</v>
      </c>
      <c r="C2606" s="5" t="str">
        <f>"谭金华"</f>
        <v>谭金华</v>
      </c>
      <c r="D2606" s="5" t="str">
        <f>"男"</f>
        <v>男</v>
      </c>
      <c r="E2606" s="5" t="s">
        <v>12</v>
      </c>
    </row>
    <row r="2607" customHeight="1" spans="1:5">
      <c r="A2607" s="5">
        <v>2605</v>
      </c>
      <c r="B2607" s="5" t="s">
        <v>55</v>
      </c>
      <c r="C2607" s="5" t="str">
        <f>"吕天来"</f>
        <v>吕天来</v>
      </c>
      <c r="D2607" s="5" t="str">
        <f>"男"</f>
        <v>男</v>
      </c>
      <c r="E2607" s="5" t="s">
        <v>12</v>
      </c>
    </row>
    <row r="2608" customHeight="1" spans="1:5">
      <c r="A2608" s="5">
        <v>2606</v>
      </c>
      <c r="B2608" s="5" t="s">
        <v>55</v>
      </c>
      <c r="C2608" s="5" t="str">
        <f>"王美成"</f>
        <v>王美成</v>
      </c>
      <c r="D2608" s="5" t="str">
        <f t="shared" ref="D2608:D2617" si="114">"女"</f>
        <v>女</v>
      </c>
      <c r="E2608" s="5" t="s">
        <v>12</v>
      </c>
    </row>
    <row r="2609" customHeight="1" spans="1:5">
      <c r="A2609" s="5">
        <v>2607</v>
      </c>
      <c r="B2609" s="5" t="s">
        <v>55</v>
      </c>
      <c r="C2609" s="5" t="str">
        <f>"吴雪芬"</f>
        <v>吴雪芬</v>
      </c>
      <c r="D2609" s="5" t="str">
        <f t="shared" si="114"/>
        <v>女</v>
      </c>
      <c r="E2609" s="5" t="s">
        <v>12</v>
      </c>
    </row>
    <row r="2610" customHeight="1" spans="1:5">
      <c r="A2610" s="5">
        <v>2608</v>
      </c>
      <c r="B2610" s="5" t="s">
        <v>55</v>
      </c>
      <c r="C2610" s="5" t="str">
        <f>"梁崇花"</f>
        <v>梁崇花</v>
      </c>
      <c r="D2610" s="5" t="str">
        <f t="shared" si="114"/>
        <v>女</v>
      </c>
      <c r="E2610" s="5" t="s">
        <v>12</v>
      </c>
    </row>
    <row r="2611" customHeight="1" spans="1:5">
      <c r="A2611" s="5">
        <v>2609</v>
      </c>
      <c r="B2611" s="5" t="s">
        <v>55</v>
      </c>
      <c r="C2611" s="5" t="str">
        <f>"符凤香"</f>
        <v>符凤香</v>
      </c>
      <c r="D2611" s="5" t="str">
        <f t="shared" si="114"/>
        <v>女</v>
      </c>
      <c r="E2611" s="5" t="s">
        <v>12</v>
      </c>
    </row>
    <row r="2612" customHeight="1" spans="1:5">
      <c r="A2612" s="5">
        <v>2610</v>
      </c>
      <c r="B2612" s="5" t="s">
        <v>55</v>
      </c>
      <c r="C2612" s="5" t="str">
        <f>"王小玲"</f>
        <v>王小玲</v>
      </c>
      <c r="D2612" s="5" t="str">
        <f t="shared" si="114"/>
        <v>女</v>
      </c>
      <c r="E2612" s="5" t="s">
        <v>12</v>
      </c>
    </row>
    <row r="2613" customHeight="1" spans="1:5">
      <c r="A2613" s="5">
        <v>2611</v>
      </c>
      <c r="B2613" s="5" t="s">
        <v>55</v>
      </c>
      <c r="C2613" s="5" t="str">
        <f>"王海玲"</f>
        <v>王海玲</v>
      </c>
      <c r="D2613" s="5" t="str">
        <f t="shared" si="114"/>
        <v>女</v>
      </c>
      <c r="E2613" s="5" t="s">
        <v>12</v>
      </c>
    </row>
    <row r="2614" customHeight="1" spans="1:5">
      <c r="A2614" s="5">
        <v>2612</v>
      </c>
      <c r="B2614" s="5" t="s">
        <v>55</v>
      </c>
      <c r="C2614" s="5" t="str">
        <f>"王梨娜"</f>
        <v>王梨娜</v>
      </c>
      <c r="D2614" s="5" t="str">
        <f t="shared" si="114"/>
        <v>女</v>
      </c>
      <c r="E2614" s="5" t="s">
        <v>12</v>
      </c>
    </row>
    <row r="2615" customHeight="1" spans="1:5">
      <c r="A2615" s="5">
        <v>2613</v>
      </c>
      <c r="B2615" s="5" t="s">
        <v>55</v>
      </c>
      <c r="C2615" s="5" t="str">
        <f>"吴琼"</f>
        <v>吴琼</v>
      </c>
      <c r="D2615" s="5" t="str">
        <f t="shared" si="114"/>
        <v>女</v>
      </c>
      <c r="E2615" s="5" t="s">
        <v>12</v>
      </c>
    </row>
    <row r="2616" customHeight="1" spans="1:5">
      <c r="A2616" s="5">
        <v>2614</v>
      </c>
      <c r="B2616" s="5" t="s">
        <v>55</v>
      </c>
      <c r="C2616" s="5" t="str">
        <f>"蔡希雪"</f>
        <v>蔡希雪</v>
      </c>
      <c r="D2616" s="5" t="str">
        <f t="shared" si="114"/>
        <v>女</v>
      </c>
      <c r="E2616" s="5" t="s">
        <v>12</v>
      </c>
    </row>
    <row r="2617" customHeight="1" spans="1:5">
      <c r="A2617" s="5">
        <v>2615</v>
      </c>
      <c r="B2617" s="5" t="s">
        <v>55</v>
      </c>
      <c r="C2617" s="5" t="str">
        <f>"徐新华"</f>
        <v>徐新华</v>
      </c>
      <c r="D2617" s="5" t="str">
        <f t="shared" si="114"/>
        <v>女</v>
      </c>
      <c r="E2617" s="5" t="s">
        <v>12</v>
      </c>
    </row>
    <row r="2618" customHeight="1" spans="1:5">
      <c r="A2618" s="5">
        <v>2616</v>
      </c>
      <c r="B2618" s="5" t="s">
        <v>55</v>
      </c>
      <c r="C2618" s="5" t="str">
        <f>"李庆帅"</f>
        <v>李庆帅</v>
      </c>
      <c r="D2618" s="5" t="str">
        <f>"男"</f>
        <v>男</v>
      </c>
      <c r="E2618" s="5" t="s">
        <v>12</v>
      </c>
    </row>
    <row r="2619" customHeight="1" spans="1:5">
      <c r="A2619" s="5">
        <v>2617</v>
      </c>
      <c r="B2619" s="5" t="s">
        <v>55</v>
      </c>
      <c r="C2619" s="5" t="str">
        <f>"黎兰桂"</f>
        <v>黎兰桂</v>
      </c>
      <c r="D2619" s="5" t="str">
        <f>"女"</f>
        <v>女</v>
      </c>
      <c r="E2619" s="5" t="s">
        <v>12</v>
      </c>
    </row>
    <row r="2620" customHeight="1" spans="1:5">
      <c r="A2620" s="5">
        <v>2618</v>
      </c>
      <c r="B2620" s="5" t="s">
        <v>55</v>
      </c>
      <c r="C2620" s="5" t="str">
        <f>"陈政民"</f>
        <v>陈政民</v>
      </c>
      <c r="D2620" s="5" t="str">
        <f>"男"</f>
        <v>男</v>
      </c>
      <c r="E2620" s="5" t="s">
        <v>12</v>
      </c>
    </row>
    <row r="2621" customHeight="1" spans="1:5">
      <c r="A2621" s="5">
        <v>2619</v>
      </c>
      <c r="B2621" s="5" t="s">
        <v>55</v>
      </c>
      <c r="C2621" s="5" t="str">
        <f>"王俊"</f>
        <v>王俊</v>
      </c>
      <c r="D2621" s="5" t="str">
        <f>"男"</f>
        <v>男</v>
      </c>
      <c r="E2621" s="5" t="s">
        <v>12</v>
      </c>
    </row>
    <row r="2622" customHeight="1" spans="1:5">
      <c r="A2622" s="5">
        <v>2620</v>
      </c>
      <c r="B2622" s="5" t="s">
        <v>55</v>
      </c>
      <c r="C2622" s="5" t="str">
        <f>"李江艳"</f>
        <v>李江艳</v>
      </c>
      <c r="D2622" s="5" t="str">
        <f>"女"</f>
        <v>女</v>
      </c>
      <c r="E2622" s="5" t="s">
        <v>12</v>
      </c>
    </row>
    <row r="2623" customHeight="1" spans="1:5">
      <c r="A2623" s="5">
        <v>2621</v>
      </c>
      <c r="B2623" s="5" t="s">
        <v>55</v>
      </c>
      <c r="C2623" s="5" t="str">
        <f>"王彩湖"</f>
        <v>王彩湖</v>
      </c>
      <c r="D2623" s="5" t="str">
        <f>"女"</f>
        <v>女</v>
      </c>
      <c r="E2623" s="5" t="s">
        <v>12</v>
      </c>
    </row>
    <row r="2624" customHeight="1" spans="1:5">
      <c r="A2624" s="5">
        <v>2622</v>
      </c>
      <c r="B2624" s="5" t="s">
        <v>55</v>
      </c>
      <c r="C2624" s="5" t="str">
        <f>"符长龙"</f>
        <v>符长龙</v>
      </c>
      <c r="D2624" s="5" t="str">
        <f>"男"</f>
        <v>男</v>
      </c>
      <c r="E2624" s="5" t="s">
        <v>12</v>
      </c>
    </row>
    <row r="2625" customHeight="1" spans="1:5">
      <c r="A2625" s="5">
        <v>2623</v>
      </c>
      <c r="B2625" s="5" t="s">
        <v>55</v>
      </c>
      <c r="C2625" s="5" t="str">
        <f>"吴振霞"</f>
        <v>吴振霞</v>
      </c>
      <c r="D2625" s="5" t="str">
        <f>"女"</f>
        <v>女</v>
      </c>
      <c r="E2625" s="5" t="s">
        <v>12</v>
      </c>
    </row>
    <row r="2626" customHeight="1" spans="1:5">
      <c r="A2626" s="5">
        <v>2624</v>
      </c>
      <c r="B2626" s="5" t="s">
        <v>55</v>
      </c>
      <c r="C2626" s="5" t="str">
        <f>"李芬"</f>
        <v>李芬</v>
      </c>
      <c r="D2626" s="5" t="str">
        <f>"女"</f>
        <v>女</v>
      </c>
      <c r="E2626" s="5" t="s">
        <v>12</v>
      </c>
    </row>
    <row r="2627" customHeight="1" spans="1:5">
      <c r="A2627" s="5">
        <v>2625</v>
      </c>
      <c r="B2627" s="5" t="s">
        <v>55</v>
      </c>
      <c r="C2627" s="5" t="str">
        <f>"杨宏娟"</f>
        <v>杨宏娟</v>
      </c>
      <c r="D2627" s="5" t="str">
        <f>"女"</f>
        <v>女</v>
      </c>
      <c r="E2627" s="5" t="s">
        <v>12</v>
      </c>
    </row>
    <row r="2628" customHeight="1" spans="1:5">
      <c r="A2628" s="5">
        <v>2626</v>
      </c>
      <c r="B2628" s="5" t="s">
        <v>55</v>
      </c>
      <c r="C2628" s="5" t="str">
        <f>"黄玉玲"</f>
        <v>黄玉玲</v>
      </c>
      <c r="D2628" s="5" t="str">
        <f>"女"</f>
        <v>女</v>
      </c>
      <c r="E2628" s="5" t="s">
        <v>12</v>
      </c>
    </row>
    <row r="2629" customHeight="1" spans="1:5">
      <c r="A2629" s="5">
        <v>2627</v>
      </c>
      <c r="B2629" s="5" t="s">
        <v>55</v>
      </c>
      <c r="C2629" s="5" t="str">
        <f>"赖锦朝"</f>
        <v>赖锦朝</v>
      </c>
      <c r="D2629" s="5" t="str">
        <f>"男"</f>
        <v>男</v>
      </c>
      <c r="E2629" s="5" t="s">
        <v>12</v>
      </c>
    </row>
    <row r="2630" customHeight="1" spans="1:5">
      <c r="A2630" s="5">
        <v>2628</v>
      </c>
      <c r="B2630" s="5" t="s">
        <v>55</v>
      </c>
      <c r="C2630" s="5" t="str">
        <f>"周德志"</f>
        <v>周德志</v>
      </c>
      <c r="D2630" s="5" t="str">
        <f>"男"</f>
        <v>男</v>
      </c>
      <c r="E2630" s="5" t="s">
        <v>12</v>
      </c>
    </row>
    <row r="2631" customHeight="1" spans="1:5">
      <c r="A2631" s="5">
        <v>2629</v>
      </c>
      <c r="B2631" s="5" t="s">
        <v>55</v>
      </c>
      <c r="C2631" s="5" t="str">
        <f>"周冬雪"</f>
        <v>周冬雪</v>
      </c>
      <c r="D2631" s="5" t="str">
        <f t="shared" ref="D2631:D2646" si="115">"女"</f>
        <v>女</v>
      </c>
      <c r="E2631" s="5" t="s">
        <v>12</v>
      </c>
    </row>
    <row r="2632" customHeight="1" spans="1:5">
      <c r="A2632" s="5">
        <v>2630</v>
      </c>
      <c r="B2632" s="5" t="s">
        <v>55</v>
      </c>
      <c r="C2632" s="5" t="str">
        <f>"吴思颖"</f>
        <v>吴思颖</v>
      </c>
      <c r="D2632" s="5" t="str">
        <f t="shared" si="115"/>
        <v>女</v>
      </c>
      <c r="E2632" s="5" t="s">
        <v>12</v>
      </c>
    </row>
    <row r="2633" customHeight="1" spans="1:5">
      <c r="A2633" s="5">
        <v>2631</v>
      </c>
      <c r="B2633" s="5" t="s">
        <v>55</v>
      </c>
      <c r="C2633" s="5" t="str">
        <f>"莫兰玉"</f>
        <v>莫兰玉</v>
      </c>
      <c r="D2633" s="5" t="str">
        <f t="shared" si="115"/>
        <v>女</v>
      </c>
      <c r="E2633" s="5" t="s">
        <v>12</v>
      </c>
    </row>
    <row r="2634" customHeight="1" spans="1:5">
      <c r="A2634" s="5">
        <v>2632</v>
      </c>
      <c r="B2634" s="5" t="s">
        <v>55</v>
      </c>
      <c r="C2634" s="5" t="str">
        <f>"李小闪"</f>
        <v>李小闪</v>
      </c>
      <c r="D2634" s="5" t="str">
        <f t="shared" si="115"/>
        <v>女</v>
      </c>
      <c r="E2634" s="5" t="s">
        <v>12</v>
      </c>
    </row>
    <row r="2635" customHeight="1" spans="1:5">
      <c r="A2635" s="5">
        <v>2633</v>
      </c>
      <c r="B2635" s="5" t="s">
        <v>55</v>
      </c>
      <c r="C2635" s="5" t="str">
        <f>"石文霞"</f>
        <v>石文霞</v>
      </c>
      <c r="D2635" s="5" t="str">
        <f t="shared" si="115"/>
        <v>女</v>
      </c>
      <c r="E2635" s="5" t="s">
        <v>12</v>
      </c>
    </row>
    <row r="2636" customHeight="1" spans="1:5">
      <c r="A2636" s="5">
        <v>2634</v>
      </c>
      <c r="B2636" s="5" t="s">
        <v>55</v>
      </c>
      <c r="C2636" s="5" t="str">
        <f>"王海丽"</f>
        <v>王海丽</v>
      </c>
      <c r="D2636" s="5" t="str">
        <f t="shared" si="115"/>
        <v>女</v>
      </c>
      <c r="E2636" s="5" t="s">
        <v>12</v>
      </c>
    </row>
    <row r="2637" customHeight="1" spans="1:5">
      <c r="A2637" s="5">
        <v>2635</v>
      </c>
      <c r="B2637" s="5" t="s">
        <v>55</v>
      </c>
      <c r="C2637" s="5" t="str">
        <f>"肖宇虹"</f>
        <v>肖宇虹</v>
      </c>
      <c r="D2637" s="5" t="str">
        <f t="shared" si="115"/>
        <v>女</v>
      </c>
      <c r="E2637" s="5" t="s">
        <v>12</v>
      </c>
    </row>
    <row r="2638" customHeight="1" spans="1:5">
      <c r="A2638" s="5">
        <v>2636</v>
      </c>
      <c r="B2638" s="5" t="s">
        <v>55</v>
      </c>
      <c r="C2638" s="5" t="str">
        <f>"陈芳"</f>
        <v>陈芳</v>
      </c>
      <c r="D2638" s="5" t="str">
        <f t="shared" si="115"/>
        <v>女</v>
      </c>
      <c r="E2638" s="5" t="s">
        <v>12</v>
      </c>
    </row>
    <row r="2639" customHeight="1" spans="1:5">
      <c r="A2639" s="5">
        <v>2637</v>
      </c>
      <c r="B2639" s="5" t="s">
        <v>55</v>
      </c>
      <c r="C2639" s="5" t="str">
        <f>"王燕巧"</f>
        <v>王燕巧</v>
      </c>
      <c r="D2639" s="5" t="str">
        <f t="shared" si="115"/>
        <v>女</v>
      </c>
      <c r="E2639" s="5" t="s">
        <v>12</v>
      </c>
    </row>
    <row r="2640" customHeight="1" spans="1:5">
      <c r="A2640" s="5">
        <v>2638</v>
      </c>
      <c r="B2640" s="5" t="s">
        <v>55</v>
      </c>
      <c r="C2640" s="5" t="str">
        <f>"许桃垮"</f>
        <v>许桃垮</v>
      </c>
      <c r="D2640" s="5" t="str">
        <f t="shared" si="115"/>
        <v>女</v>
      </c>
      <c r="E2640" s="5" t="s">
        <v>12</v>
      </c>
    </row>
    <row r="2641" customHeight="1" spans="1:5">
      <c r="A2641" s="5">
        <v>2639</v>
      </c>
      <c r="B2641" s="5" t="s">
        <v>55</v>
      </c>
      <c r="C2641" s="5" t="str">
        <f>"王孟婷"</f>
        <v>王孟婷</v>
      </c>
      <c r="D2641" s="5" t="str">
        <f t="shared" si="115"/>
        <v>女</v>
      </c>
      <c r="E2641" s="5" t="s">
        <v>12</v>
      </c>
    </row>
    <row r="2642" customHeight="1" spans="1:5">
      <c r="A2642" s="5">
        <v>2640</v>
      </c>
      <c r="B2642" s="5" t="s">
        <v>55</v>
      </c>
      <c r="C2642" s="5" t="str">
        <f>"陈惠完"</f>
        <v>陈惠完</v>
      </c>
      <c r="D2642" s="5" t="str">
        <f t="shared" si="115"/>
        <v>女</v>
      </c>
      <c r="E2642" s="5" t="s">
        <v>12</v>
      </c>
    </row>
    <row r="2643" customHeight="1" spans="1:5">
      <c r="A2643" s="5">
        <v>2641</v>
      </c>
      <c r="B2643" s="5" t="s">
        <v>55</v>
      </c>
      <c r="C2643" s="5" t="str">
        <f>"许梦珍"</f>
        <v>许梦珍</v>
      </c>
      <c r="D2643" s="5" t="str">
        <f t="shared" si="115"/>
        <v>女</v>
      </c>
      <c r="E2643" s="5" t="s">
        <v>12</v>
      </c>
    </row>
    <row r="2644" customHeight="1" spans="1:5">
      <c r="A2644" s="5">
        <v>2642</v>
      </c>
      <c r="B2644" s="5" t="s">
        <v>56</v>
      </c>
      <c r="C2644" s="5" t="str">
        <f>"羊妹女"</f>
        <v>羊妹女</v>
      </c>
      <c r="D2644" s="5" t="str">
        <f t="shared" si="115"/>
        <v>女</v>
      </c>
      <c r="E2644" s="5" t="s">
        <v>12</v>
      </c>
    </row>
    <row r="2645" customHeight="1" spans="1:5">
      <c r="A2645" s="5">
        <v>2643</v>
      </c>
      <c r="B2645" s="5" t="s">
        <v>56</v>
      </c>
      <c r="C2645" s="5" t="str">
        <f>"孙荣"</f>
        <v>孙荣</v>
      </c>
      <c r="D2645" s="5" t="str">
        <f t="shared" si="115"/>
        <v>女</v>
      </c>
      <c r="E2645" s="5" t="s">
        <v>12</v>
      </c>
    </row>
    <row r="2646" customHeight="1" spans="1:5">
      <c r="A2646" s="5">
        <v>2644</v>
      </c>
      <c r="B2646" s="5" t="s">
        <v>56</v>
      </c>
      <c r="C2646" s="5" t="str">
        <f>"李慧娴"</f>
        <v>李慧娴</v>
      </c>
      <c r="D2646" s="5" t="str">
        <f t="shared" si="115"/>
        <v>女</v>
      </c>
      <c r="E2646" s="5" t="s">
        <v>12</v>
      </c>
    </row>
    <row r="2647" customHeight="1" spans="1:5">
      <c r="A2647" s="5">
        <v>2645</v>
      </c>
      <c r="B2647" s="5" t="s">
        <v>56</v>
      </c>
      <c r="C2647" s="5" t="str">
        <f>"李家聪"</f>
        <v>李家聪</v>
      </c>
      <c r="D2647" s="5" t="str">
        <f>"男"</f>
        <v>男</v>
      </c>
      <c r="E2647" s="5" t="s">
        <v>12</v>
      </c>
    </row>
    <row r="2648" customHeight="1" spans="1:5">
      <c r="A2648" s="5">
        <v>2646</v>
      </c>
      <c r="B2648" s="5" t="s">
        <v>56</v>
      </c>
      <c r="C2648" s="5" t="str">
        <f>"黄娱纯"</f>
        <v>黄娱纯</v>
      </c>
      <c r="D2648" s="5" t="str">
        <f t="shared" ref="D2648:D2660" si="116">"女"</f>
        <v>女</v>
      </c>
      <c r="E2648" s="5" t="s">
        <v>12</v>
      </c>
    </row>
    <row r="2649" customHeight="1" spans="1:5">
      <c r="A2649" s="5">
        <v>2647</v>
      </c>
      <c r="B2649" s="5" t="s">
        <v>56</v>
      </c>
      <c r="C2649" s="5" t="str">
        <f>"龙齐铃"</f>
        <v>龙齐铃</v>
      </c>
      <c r="D2649" s="5" t="str">
        <f t="shared" si="116"/>
        <v>女</v>
      </c>
      <c r="E2649" s="5" t="s">
        <v>12</v>
      </c>
    </row>
    <row r="2650" customHeight="1" spans="1:5">
      <c r="A2650" s="5">
        <v>2648</v>
      </c>
      <c r="B2650" s="5" t="s">
        <v>56</v>
      </c>
      <c r="C2650" s="5" t="str">
        <f>"邱蕾"</f>
        <v>邱蕾</v>
      </c>
      <c r="D2650" s="5" t="str">
        <f t="shared" si="116"/>
        <v>女</v>
      </c>
      <c r="E2650" s="5" t="s">
        <v>12</v>
      </c>
    </row>
    <row r="2651" customHeight="1" spans="1:5">
      <c r="A2651" s="5">
        <v>2649</v>
      </c>
      <c r="B2651" s="5" t="s">
        <v>56</v>
      </c>
      <c r="C2651" s="5" t="str">
        <f>"万周江"</f>
        <v>万周江</v>
      </c>
      <c r="D2651" s="5" t="str">
        <f t="shared" si="116"/>
        <v>女</v>
      </c>
      <c r="E2651" s="5" t="s">
        <v>12</v>
      </c>
    </row>
    <row r="2652" customHeight="1" spans="1:5">
      <c r="A2652" s="5">
        <v>2650</v>
      </c>
      <c r="B2652" s="5" t="s">
        <v>56</v>
      </c>
      <c r="C2652" s="5" t="str">
        <f>"刘美茜"</f>
        <v>刘美茜</v>
      </c>
      <c r="D2652" s="5" t="str">
        <f t="shared" si="116"/>
        <v>女</v>
      </c>
      <c r="E2652" s="5" t="s">
        <v>12</v>
      </c>
    </row>
    <row r="2653" customHeight="1" spans="1:5">
      <c r="A2653" s="5">
        <v>2651</v>
      </c>
      <c r="B2653" s="5" t="s">
        <v>56</v>
      </c>
      <c r="C2653" s="5" t="str">
        <f>"张虹"</f>
        <v>张虹</v>
      </c>
      <c r="D2653" s="5" t="str">
        <f t="shared" si="116"/>
        <v>女</v>
      </c>
      <c r="E2653" s="5" t="s">
        <v>12</v>
      </c>
    </row>
    <row r="2654" customHeight="1" spans="1:5">
      <c r="A2654" s="5">
        <v>2652</v>
      </c>
      <c r="B2654" s="5" t="s">
        <v>56</v>
      </c>
      <c r="C2654" s="5" t="str">
        <f>"谢镇芳"</f>
        <v>谢镇芳</v>
      </c>
      <c r="D2654" s="5" t="str">
        <f t="shared" si="116"/>
        <v>女</v>
      </c>
      <c r="E2654" s="5" t="s">
        <v>12</v>
      </c>
    </row>
    <row r="2655" customHeight="1" spans="1:5">
      <c r="A2655" s="5">
        <v>2653</v>
      </c>
      <c r="B2655" s="5" t="s">
        <v>56</v>
      </c>
      <c r="C2655" s="5" t="str">
        <f>"陈影"</f>
        <v>陈影</v>
      </c>
      <c r="D2655" s="5" t="str">
        <f t="shared" si="116"/>
        <v>女</v>
      </c>
      <c r="E2655" s="5" t="s">
        <v>12</v>
      </c>
    </row>
    <row r="2656" customHeight="1" spans="1:5">
      <c r="A2656" s="5">
        <v>2654</v>
      </c>
      <c r="B2656" s="5" t="s">
        <v>56</v>
      </c>
      <c r="C2656" s="5" t="str">
        <f>"廖小花"</f>
        <v>廖小花</v>
      </c>
      <c r="D2656" s="5" t="str">
        <f t="shared" si="116"/>
        <v>女</v>
      </c>
      <c r="E2656" s="5" t="s">
        <v>12</v>
      </c>
    </row>
    <row r="2657" customHeight="1" spans="1:5">
      <c r="A2657" s="5">
        <v>2655</v>
      </c>
      <c r="B2657" s="5" t="s">
        <v>56</v>
      </c>
      <c r="C2657" s="5" t="str">
        <f>"刘安琪"</f>
        <v>刘安琪</v>
      </c>
      <c r="D2657" s="5" t="str">
        <f t="shared" si="116"/>
        <v>女</v>
      </c>
      <c r="E2657" s="5" t="s">
        <v>12</v>
      </c>
    </row>
    <row r="2658" customHeight="1" spans="1:5">
      <c r="A2658" s="5">
        <v>2656</v>
      </c>
      <c r="B2658" s="5" t="s">
        <v>56</v>
      </c>
      <c r="C2658" s="5" t="str">
        <f>"韩曼翠"</f>
        <v>韩曼翠</v>
      </c>
      <c r="D2658" s="5" t="str">
        <f t="shared" si="116"/>
        <v>女</v>
      </c>
      <c r="E2658" s="5" t="s">
        <v>12</v>
      </c>
    </row>
    <row r="2659" customHeight="1" spans="1:5">
      <c r="A2659" s="5">
        <v>2657</v>
      </c>
      <c r="B2659" s="5" t="s">
        <v>56</v>
      </c>
      <c r="C2659" s="5" t="str">
        <f>"温馨"</f>
        <v>温馨</v>
      </c>
      <c r="D2659" s="5" t="str">
        <f t="shared" si="116"/>
        <v>女</v>
      </c>
      <c r="E2659" s="5" t="s">
        <v>12</v>
      </c>
    </row>
    <row r="2660" customHeight="1" spans="1:5">
      <c r="A2660" s="5">
        <v>2658</v>
      </c>
      <c r="B2660" s="5" t="s">
        <v>56</v>
      </c>
      <c r="C2660" s="5" t="str">
        <f>"何珊"</f>
        <v>何珊</v>
      </c>
      <c r="D2660" s="5" t="str">
        <f t="shared" si="116"/>
        <v>女</v>
      </c>
      <c r="E2660" s="5" t="s">
        <v>12</v>
      </c>
    </row>
    <row r="2661" customHeight="1" spans="1:5">
      <c r="A2661" s="5">
        <v>2659</v>
      </c>
      <c r="B2661" s="5" t="s">
        <v>56</v>
      </c>
      <c r="C2661" s="5" t="str">
        <f>"林道光"</f>
        <v>林道光</v>
      </c>
      <c r="D2661" s="5" t="str">
        <f>"男"</f>
        <v>男</v>
      </c>
      <c r="E2661" s="5" t="s">
        <v>12</v>
      </c>
    </row>
    <row r="2662" customHeight="1" spans="1:5">
      <c r="A2662" s="5">
        <v>2660</v>
      </c>
      <c r="B2662" s="5" t="s">
        <v>56</v>
      </c>
      <c r="C2662" s="5" t="str">
        <f>"陈玉女"</f>
        <v>陈玉女</v>
      </c>
      <c r="D2662" s="5" t="str">
        <f>"女"</f>
        <v>女</v>
      </c>
      <c r="E2662" s="5" t="s">
        <v>12</v>
      </c>
    </row>
    <row r="2663" customHeight="1" spans="1:5">
      <c r="A2663" s="5">
        <v>2661</v>
      </c>
      <c r="B2663" s="5" t="s">
        <v>57</v>
      </c>
      <c r="C2663" s="5" t="str">
        <f>"苏小凤"</f>
        <v>苏小凤</v>
      </c>
      <c r="D2663" s="5" t="str">
        <f>"女"</f>
        <v>女</v>
      </c>
      <c r="E2663" s="5" t="s">
        <v>12</v>
      </c>
    </row>
    <row r="2664" customHeight="1" spans="1:5">
      <c r="A2664" s="5">
        <v>2662</v>
      </c>
      <c r="B2664" s="5" t="s">
        <v>57</v>
      </c>
      <c r="C2664" s="5" t="str">
        <f>"邓奇玮"</f>
        <v>邓奇玮</v>
      </c>
      <c r="D2664" s="5" t="str">
        <f>"女"</f>
        <v>女</v>
      </c>
      <c r="E2664" s="5" t="s">
        <v>12</v>
      </c>
    </row>
    <row r="2665" customHeight="1" spans="1:5">
      <c r="A2665" s="5">
        <v>2663</v>
      </c>
      <c r="B2665" s="5" t="s">
        <v>57</v>
      </c>
      <c r="C2665" s="5" t="str">
        <f>"林森"</f>
        <v>林森</v>
      </c>
      <c r="D2665" s="5" t="str">
        <f>"男"</f>
        <v>男</v>
      </c>
      <c r="E2665" s="5" t="s">
        <v>12</v>
      </c>
    </row>
    <row r="2666" customHeight="1" spans="1:5">
      <c r="A2666" s="5">
        <v>2664</v>
      </c>
      <c r="B2666" s="5" t="s">
        <v>57</v>
      </c>
      <c r="C2666" s="5" t="str">
        <f>"韩丽芳"</f>
        <v>韩丽芳</v>
      </c>
      <c r="D2666" s="5" t="str">
        <f t="shared" ref="D2666:D2691" si="117">"女"</f>
        <v>女</v>
      </c>
      <c r="E2666" s="5" t="s">
        <v>12</v>
      </c>
    </row>
    <row r="2667" customHeight="1" spans="1:5">
      <c r="A2667" s="5">
        <v>2665</v>
      </c>
      <c r="B2667" s="5" t="s">
        <v>57</v>
      </c>
      <c r="C2667" s="5" t="str">
        <f>"陈蕊"</f>
        <v>陈蕊</v>
      </c>
      <c r="D2667" s="5" t="str">
        <f t="shared" si="117"/>
        <v>女</v>
      </c>
      <c r="E2667" s="5" t="s">
        <v>12</v>
      </c>
    </row>
    <row r="2668" customHeight="1" spans="1:5">
      <c r="A2668" s="5">
        <v>2666</v>
      </c>
      <c r="B2668" s="5" t="s">
        <v>58</v>
      </c>
      <c r="C2668" s="5" t="str">
        <f>"陈允乾"</f>
        <v>陈允乾</v>
      </c>
      <c r="D2668" s="5" t="str">
        <f t="shared" si="117"/>
        <v>女</v>
      </c>
      <c r="E2668" s="5" t="s">
        <v>12</v>
      </c>
    </row>
    <row r="2669" customHeight="1" spans="1:5">
      <c r="A2669" s="5">
        <v>2667</v>
      </c>
      <c r="B2669" s="5" t="s">
        <v>58</v>
      </c>
      <c r="C2669" s="5" t="str">
        <f>"何金鑫"</f>
        <v>何金鑫</v>
      </c>
      <c r="D2669" s="5" t="str">
        <f t="shared" si="117"/>
        <v>女</v>
      </c>
      <c r="E2669" s="5" t="s">
        <v>12</v>
      </c>
    </row>
    <row r="2670" customHeight="1" spans="1:5">
      <c r="A2670" s="5">
        <v>2668</v>
      </c>
      <c r="B2670" s="5" t="s">
        <v>58</v>
      </c>
      <c r="C2670" s="5" t="str">
        <f>"符笑琼"</f>
        <v>符笑琼</v>
      </c>
      <c r="D2670" s="5" t="str">
        <f t="shared" si="117"/>
        <v>女</v>
      </c>
      <c r="E2670" s="5" t="s">
        <v>12</v>
      </c>
    </row>
    <row r="2671" customHeight="1" spans="1:5">
      <c r="A2671" s="5">
        <v>2669</v>
      </c>
      <c r="B2671" s="5" t="s">
        <v>58</v>
      </c>
      <c r="C2671" s="5" t="str">
        <f>"曾玲"</f>
        <v>曾玲</v>
      </c>
      <c r="D2671" s="5" t="str">
        <f t="shared" si="117"/>
        <v>女</v>
      </c>
      <c r="E2671" s="5" t="s">
        <v>12</v>
      </c>
    </row>
    <row r="2672" customHeight="1" spans="1:5">
      <c r="A2672" s="5">
        <v>2670</v>
      </c>
      <c r="B2672" s="5" t="s">
        <v>58</v>
      </c>
      <c r="C2672" s="5" t="str">
        <f>"卓亚妹"</f>
        <v>卓亚妹</v>
      </c>
      <c r="D2672" s="5" t="str">
        <f t="shared" si="117"/>
        <v>女</v>
      </c>
      <c r="E2672" s="5" t="s">
        <v>12</v>
      </c>
    </row>
    <row r="2673" customHeight="1" spans="1:5">
      <c r="A2673" s="5">
        <v>2671</v>
      </c>
      <c r="B2673" s="5" t="s">
        <v>58</v>
      </c>
      <c r="C2673" s="5" t="str">
        <f>"车桂芯"</f>
        <v>车桂芯</v>
      </c>
      <c r="D2673" s="5" t="str">
        <f t="shared" si="117"/>
        <v>女</v>
      </c>
      <c r="E2673" s="5" t="s">
        <v>12</v>
      </c>
    </row>
    <row r="2674" customHeight="1" spans="1:5">
      <c r="A2674" s="5">
        <v>2672</v>
      </c>
      <c r="B2674" s="5" t="s">
        <v>58</v>
      </c>
      <c r="C2674" s="5" t="str">
        <f>"王曼"</f>
        <v>王曼</v>
      </c>
      <c r="D2674" s="5" t="str">
        <f t="shared" si="117"/>
        <v>女</v>
      </c>
      <c r="E2674" s="5" t="s">
        <v>12</v>
      </c>
    </row>
    <row r="2675" customHeight="1" spans="1:5">
      <c r="A2675" s="5">
        <v>2673</v>
      </c>
      <c r="B2675" s="5" t="s">
        <v>58</v>
      </c>
      <c r="C2675" s="5" t="str">
        <f>"吴丽霞"</f>
        <v>吴丽霞</v>
      </c>
      <c r="D2675" s="5" t="str">
        <f t="shared" si="117"/>
        <v>女</v>
      </c>
      <c r="E2675" s="5" t="s">
        <v>12</v>
      </c>
    </row>
    <row r="2676" customHeight="1" spans="1:5">
      <c r="A2676" s="5">
        <v>2674</v>
      </c>
      <c r="B2676" s="5" t="s">
        <v>58</v>
      </c>
      <c r="C2676" s="5" t="str">
        <f>"唐玉爱"</f>
        <v>唐玉爱</v>
      </c>
      <c r="D2676" s="5" t="str">
        <f t="shared" si="117"/>
        <v>女</v>
      </c>
      <c r="E2676" s="5" t="s">
        <v>12</v>
      </c>
    </row>
    <row r="2677" customHeight="1" spans="1:5">
      <c r="A2677" s="5">
        <v>2675</v>
      </c>
      <c r="B2677" s="5" t="s">
        <v>58</v>
      </c>
      <c r="C2677" s="5" t="str">
        <f>"蒋莹"</f>
        <v>蒋莹</v>
      </c>
      <c r="D2677" s="5" t="str">
        <f t="shared" si="117"/>
        <v>女</v>
      </c>
      <c r="E2677" s="5" t="s">
        <v>12</v>
      </c>
    </row>
    <row r="2678" customHeight="1" spans="1:5">
      <c r="A2678" s="5">
        <v>2676</v>
      </c>
      <c r="B2678" s="5" t="s">
        <v>58</v>
      </c>
      <c r="C2678" s="5" t="str">
        <f>"王士妹"</f>
        <v>王士妹</v>
      </c>
      <c r="D2678" s="5" t="str">
        <f t="shared" si="117"/>
        <v>女</v>
      </c>
      <c r="E2678" s="5" t="s">
        <v>12</v>
      </c>
    </row>
    <row r="2679" customHeight="1" spans="1:5">
      <c r="A2679" s="5">
        <v>2677</v>
      </c>
      <c r="B2679" s="5" t="s">
        <v>58</v>
      </c>
      <c r="C2679" s="5" t="str">
        <f>"黎珊彤"</f>
        <v>黎珊彤</v>
      </c>
      <c r="D2679" s="5" t="str">
        <f t="shared" si="117"/>
        <v>女</v>
      </c>
      <c r="E2679" s="5" t="s">
        <v>12</v>
      </c>
    </row>
    <row r="2680" customHeight="1" spans="1:5">
      <c r="A2680" s="5">
        <v>2678</v>
      </c>
      <c r="B2680" s="5" t="s">
        <v>58</v>
      </c>
      <c r="C2680" s="5" t="str">
        <f>"文美娴"</f>
        <v>文美娴</v>
      </c>
      <c r="D2680" s="5" t="str">
        <f t="shared" si="117"/>
        <v>女</v>
      </c>
      <c r="E2680" s="5" t="s">
        <v>12</v>
      </c>
    </row>
    <row r="2681" customHeight="1" spans="1:5">
      <c r="A2681" s="5">
        <v>2679</v>
      </c>
      <c r="B2681" s="5" t="s">
        <v>58</v>
      </c>
      <c r="C2681" s="5" t="str">
        <f>"王丽灵"</f>
        <v>王丽灵</v>
      </c>
      <c r="D2681" s="5" t="str">
        <f t="shared" si="117"/>
        <v>女</v>
      </c>
      <c r="E2681" s="5" t="s">
        <v>12</v>
      </c>
    </row>
    <row r="2682" customHeight="1" spans="1:5">
      <c r="A2682" s="5">
        <v>2680</v>
      </c>
      <c r="B2682" s="5" t="s">
        <v>58</v>
      </c>
      <c r="C2682" s="5" t="str">
        <f>"罗钰丹"</f>
        <v>罗钰丹</v>
      </c>
      <c r="D2682" s="5" t="str">
        <f t="shared" si="117"/>
        <v>女</v>
      </c>
      <c r="E2682" s="5" t="s">
        <v>12</v>
      </c>
    </row>
    <row r="2683" customHeight="1" spans="1:5">
      <c r="A2683" s="5">
        <v>2681</v>
      </c>
      <c r="B2683" s="5" t="s">
        <v>58</v>
      </c>
      <c r="C2683" s="5" t="str">
        <f>"胡海娟"</f>
        <v>胡海娟</v>
      </c>
      <c r="D2683" s="5" t="str">
        <f t="shared" si="117"/>
        <v>女</v>
      </c>
      <c r="E2683" s="5" t="s">
        <v>12</v>
      </c>
    </row>
    <row r="2684" customHeight="1" spans="1:5">
      <c r="A2684" s="5">
        <v>2682</v>
      </c>
      <c r="B2684" s="5" t="s">
        <v>58</v>
      </c>
      <c r="C2684" s="5" t="str">
        <f>"李婷"</f>
        <v>李婷</v>
      </c>
      <c r="D2684" s="5" t="str">
        <f t="shared" si="117"/>
        <v>女</v>
      </c>
      <c r="E2684" s="5" t="s">
        <v>12</v>
      </c>
    </row>
    <row r="2685" customHeight="1" spans="1:5">
      <c r="A2685" s="5">
        <v>2683</v>
      </c>
      <c r="B2685" s="5" t="s">
        <v>58</v>
      </c>
      <c r="C2685" s="5" t="str">
        <f>"张瑞芳"</f>
        <v>张瑞芳</v>
      </c>
      <c r="D2685" s="5" t="str">
        <f t="shared" si="117"/>
        <v>女</v>
      </c>
      <c r="E2685" s="5" t="s">
        <v>12</v>
      </c>
    </row>
    <row r="2686" customHeight="1" spans="1:5">
      <c r="A2686" s="5">
        <v>2684</v>
      </c>
      <c r="B2686" s="5" t="s">
        <v>58</v>
      </c>
      <c r="C2686" s="5" t="str">
        <f>"陈翠婷"</f>
        <v>陈翠婷</v>
      </c>
      <c r="D2686" s="5" t="str">
        <f t="shared" si="117"/>
        <v>女</v>
      </c>
      <c r="E2686" s="5" t="s">
        <v>12</v>
      </c>
    </row>
    <row r="2687" customHeight="1" spans="1:5">
      <c r="A2687" s="5">
        <v>2685</v>
      </c>
      <c r="B2687" s="5" t="s">
        <v>58</v>
      </c>
      <c r="C2687" s="5" t="str">
        <f>"温小娜"</f>
        <v>温小娜</v>
      </c>
      <c r="D2687" s="5" t="str">
        <f t="shared" si="117"/>
        <v>女</v>
      </c>
      <c r="E2687" s="5" t="s">
        <v>12</v>
      </c>
    </row>
    <row r="2688" customHeight="1" spans="1:5">
      <c r="A2688" s="5">
        <v>2686</v>
      </c>
      <c r="B2688" s="5" t="s">
        <v>59</v>
      </c>
      <c r="C2688" s="5" t="str">
        <f>"王浪"</f>
        <v>王浪</v>
      </c>
      <c r="D2688" s="5" t="str">
        <f t="shared" si="117"/>
        <v>女</v>
      </c>
      <c r="E2688" s="5" t="s">
        <v>12</v>
      </c>
    </row>
    <row r="2689" customHeight="1" spans="1:5">
      <c r="A2689" s="5">
        <v>2687</v>
      </c>
      <c r="B2689" s="5" t="s">
        <v>59</v>
      </c>
      <c r="C2689" s="5" t="str">
        <f>"窦雨欣"</f>
        <v>窦雨欣</v>
      </c>
      <c r="D2689" s="5" t="str">
        <f t="shared" si="117"/>
        <v>女</v>
      </c>
      <c r="E2689" s="5" t="s">
        <v>12</v>
      </c>
    </row>
    <row r="2690" customHeight="1" spans="1:5">
      <c r="A2690" s="5">
        <v>2688</v>
      </c>
      <c r="B2690" s="5" t="s">
        <v>59</v>
      </c>
      <c r="C2690" s="5" t="str">
        <f>"王雪明"</f>
        <v>王雪明</v>
      </c>
      <c r="D2690" s="5" t="str">
        <f t="shared" si="117"/>
        <v>女</v>
      </c>
      <c r="E2690" s="5" t="s">
        <v>12</v>
      </c>
    </row>
    <row r="2691" customHeight="1" spans="1:5">
      <c r="A2691" s="5">
        <v>2689</v>
      </c>
      <c r="B2691" s="5" t="s">
        <v>59</v>
      </c>
      <c r="C2691" s="5" t="str">
        <f>"徐锦雯"</f>
        <v>徐锦雯</v>
      </c>
      <c r="D2691" s="5" t="str">
        <f t="shared" si="117"/>
        <v>女</v>
      </c>
      <c r="E2691" s="5" t="s">
        <v>12</v>
      </c>
    </row>
    <row r="2692" customHeight="1" spans="1:5">
      <c r="A2692" s="5">
        <v>2690</v>
      </c>
      <c r="B2692" s="5" t="s">
        <v>59</v>
      </c>
      <c r="C2692" s="5" t="str">
        <f>"梁泰源"</f>
        <v>梁泰源</v>
      </c>
      <c r="D2692" s="5" t="str">
        <f>"男"</f>
        <v>男</v>
      </c>
      <c r="E2692" s="5" t="s">
        <v>12</v>
      </c>
    </row>
    <row r="2693" customHeight="1" spans="1:5">
      <c r="A2693" s="5">
        <v>2691</v>
      </c>
      <c r="B2693" s="5" t="s">
        <v>59</v>
      </c>
      <c r="C2693" s="5" t="str">
        <f>"谢小敏"</f>
        <v>谢小敏</v>
      </c>
      <c r="D2693" s="5" t="str">
        <f>"女"</f>
        <v>女</v>
      </c>
      <c r="E2693" s="5" t="s">
        <v>12</v>
      </c>
    </row>
    <row r="2694" customHeight="1" spans="1:5">
      <c r="A2694" s="5">
        <v>2692</v>
      </c>
      <c r="B2694" s="5" t="s">
        <v>59</v>
      </c>
      <c r="C2694" s="5" t="str">
        <f>"王小惠"</f>
        <v>王小惠</v>
      </c>
      <c r="D2694" s="5" t="str">
        <f>"女"</f>
        <v>女</v>
      </c>
      <c r="E2694" s="5" t="s">
        <v>12</v>
      </c>
    </row>
    <row r="2695" customHeight="1" spans="1:5">
      <c r="A2695" s="5">
        <v>2693</v>
      </c>
      <c r="B2695" s="5" t="s">
        <v>59</v>
      </c>
      <c r="C2695" s="5" t="str">
        <f>"卢艺倩"</f>
        <v>卢艺倩</v>
      </c>
      <c r="D2695" s="5" t="str">
        <f>"女"</f>
        <v>女</v>
      </c>
      <c r="E2695" s="5" t="s">
        <v>12</v>
      </c>
    </row>
    <row r="2696" customHeight="1" spans="1:5">
      <c r="A2696" s="5">
        <v>2694</v>
      </c>
      <c r="B2696" s="5" t="s">
        <v>59</v>
      </c>
      <c r="C2696" s="5" t="str">
        <f>"王彬彬"</f>
        <v>王彬彬</v>
      </c>
      <c r="D2696" s="5" t="str">
        <f>"女"</f>
        <v>女</v>
      </c>
      <c r="E2696" s="5" t="s">
        <v>12</v>
      </c>
    </row>
    <row r="2697" customHeight="1" spans="1:5">
      <c r="A2697" s="5">
        <v>2695</v>
      </c>
      <c r="B2697" s="5" t="s">
        <v>59</v>
      </c>
      <c r="C2697" s="5" t="str">
        <f>"石志杰"</f>
        <v>石志杰</v>
      </c>
      <c r="D2697" s="5" t="str">
        <f>"男"</f>
        <v>男</v>
      </c>
      <c r="E2697" s="5" t="s">
        <v>12</v>
      </c>
    </row>
    <row r="2698" customHeight="1" spans="1:5">
      <c r="A2698" s="5">
        <v>2696</v>
      </c>
      <c r="B2698" s="5" t="s">
        <v>59</v>
      </c>
      <c r="C2698" s="5" t="str">
        <f>"杨继志"</f>
        <v>杨继志</v>
      </c>
      <c r="D2698" s="5" t="str">
        <f>"男"</f>
        <v>男</v>
      </c>
      <c r="E2698" s="5" t="s">
        <v>12</v>
      </c>
    </row>
    <row r="2699" customHeight="1" spans="1:5">
      <c r="A2699" s="5">
        <v>2697</v>
      </c>
      <c r="B2699" s="5" t="s">
        <v>59</v>
      </c>
      <c r="C2699" s="5" t="str">
        <f>"孙伟男"</f>
        <v>孙伟男</v>
      </c>
      <c r="D2699" s="5" t="str">
        <f>"男"</f>
        <v>男</v>
      </c>
      <c r="E2699" s="5" t="s">
        <v>12</v>
      </c>
    </row>
    <row r="2700" customHeight="1" spans="1:5">
      <c r="A2700" s="5">
        <v>2698</v>
      </c>
      <c r="B2700" s="5" t="s">
        <v>59</v>
      </c>
      <c r="C2700" s="5" t="str">
        <f>"林芙伊"</f>
        <v>林芙伊</v>
      </c>
      <c r="D2700" s="5" t="str">
        <f>"女"</f>
        <v>女</v>
      </c>
      <c r="E2700" s="5" t="s">
        <v>12</v>
      </c>
    </row>
    <row r="2701" customHeight="1" spans="1:5">
      <c r="A2701" s="5">
        <v>2699</v>
      </c>
      <c r="B2701" s="5" t="s">
        <v>59</v>
      </c>
      <c r="C2701" s="5" t="str">
        <f>"贺琳淋"</f>
        <v>贺琳淋</v>
      </c>
      <c r="D2701" s="5" t="str">
        <f>"女"</f>
        <v>女</v>
      </c>
      <c r="E2701" s="5" t="s">
        <v>12</v>
      </c>
    </row>
    <row r="2702" customHeight="1" spans="1:5">
      <c r="A2702" s="5">
        <v>2700</v>
      </c>
      <c r="B2702" s="5" t="s">
        <v>59</v>
      </c>
      <c r="C2702" s="5" t="str">
        <f>"陈碧云"</f>
        <v>陈碧云</v>
      </c>
      <c r="D2702" s="5" t="str">
        <f>"女"</f>
        <v>女</v>
      </c>
      <c r="E2702" s="5" t="s">
        <v>12</v>
      </c>
    </row>
    <row r="2703" customHeight="1" spans="1:5">
      <c r="A2703" s="5">
        <v>2701</v>
      </c>
      <c r="B2703" s="5" t="s">
        <v>59</v>
      </c>
      <c r="C2703" s="5" t="str">
        <f>"卢哨"</f>
        <v>卢哨</v>
      </c>
      <c r="D2703" s="5" t="str">
        <f>"男"</f>
        <v>男</v>
      </c>
      <c r="E2703" s="5" t="s">
        <v>12</v>
      </c>
    </row>
    <row r="2704" customHeight="1" spans="1:5">
      <c r="A2704" s="5">
        <v>2702</v>
      </c>
      <c r="B2704" s="5" t="s">
        <v>59</v>
      </c>
      <c r="C2704" s="5" t="str">
        <f>"王娴"</f>
        <v>王娴</v>
      </c>
      <c r="D2704" s="5" t="str">
        <f>"女"</f>
        <v>女</v>
      </c>
      <c r="E2704" s="5" t="s">
        <v>12</v>
      </c>
    </row>
    <row r="2705" customHeight="1" spans="1:5">
      <c r="A2705" s="5">
        <v>2703</v>
      </c>
      <c r="B2705" s="5" t="s">
        <v>59</v>
      </c>
      <c r="C2705" s="5" t="str">
        <f>"陈春蕊"</f>
        <v>陈春蕊</v>
      </c>
      <c r="D2705" s="5" t="str">
        <f>"女"</f>
        <v>女</v>
      </c>
      <c r="E2705" s="5" t="s">
        <v>12</v>
      </c>
    </row>
    <row r="2706" customHeight="1" spans="1:5">
      <c r="A2706" s="5">
        <v>2704</v>
      </c>
      <c r="B2706" s="5" t="s">
        <v>59</v>
      </c>
      <c r="C2706" s="5" t="str">
        <f>"冯妹"</f>
        <v>冯妹</v>
      </c>
      <c r="D2706" s="5" t="str">
        <f>"女"</f>
        <v>女</v>
      </c>
      <c r="E2706" s="5" t="s">
        <v>12</v>
      </c>
    </row>
    <row r="2707" customHeight="1" spans="1:5">
      <c r="A2707" s="5">
        <v>2705</v>
      </c>
      <c r="B2707" s="5" t="s">
        <v>59</v>
      </c>
      <c r="C2707" s="5" t="str">
        <f>"张雅婧"</f>
        <v>张雅婧</v>
      </c>
      <c r="D2707" s="5" t="str">
        <f>"女"</f>
        <v>女</v>
      </c>
      <c r="E2707" s="5" t="s">
        <v>12</v>
      </c>
    </row>
    <row r="2708" customHeight="1" spans="1:5">
      <c r="A2708" s="5">
        <v>2706</v>
      </c>
      <c r="B2708" s="5" t="s">
        <v>59</v>
      </c>
      <c r="C2708" s="5" t="str">
        <f>"吕相璋"</f>
        <v>吕相璋</v>
      </c>
      <c r="D2708" s="5" t="str">
        <f>"男"</f>
        <v>男</v>
      </c>
      <c r="E2708" s="5" t="s">
        <v>12</v>
      </c>
    </row>
    <row r="2709" customHeight="1" spans="1:5">
      <c r="A2709" s="5">
        <v>2707</v>
      </c>
      <c r="B2709" s="5" t="s">
        <v>59</v>
      </c>
      <c r="C2709" s="5" t="str">
        <f>"于婷婷"</f>
        <v>于婷婷</v>
      </c>
      <c r="D2709" s="5" t="str">
        <f t="shared" ref="D2709:D2715" si="118">"女"</f>
        <v>女</v>
      </c>
      <c r="E2709" s="5" t="s">
        <v>12</v>
      </c>
    </row>
    <row r="2710" customHeight="1" spans="1:5">
      <c r="A2710" s="5">
        <v>2708</v>
      </c>
      <c r="B2710" s="5" t="s">
        <v>59</v>
      </c>
      <c r="C2710" s="5" t="str">
        <f>"罗丽兰"</f>
        <v>罗丽兰</v>
      </c>
      <c r="D2710" s="5" t="str">
        <f t="shared" si="118"/>
        <v>女</v>
      </c>
      <c r="E2710" s="5" t="s">
        <v>12</v>
      </c>
    </row>
    <row r="2711" customHeight="1" spans="1:5">
      <c r="A2711" s="5">
        <v>2709</v>
      </c>
      <c r="B2711" s="5" t="s">
        <v>59</v>
      </c>
      <c r="C2711" s="5" t="str">
        <f>"王小贞"</f>
        <v>王小贞</v>
      </c>
      <c r="D2711" s="5" t="str">
        <f t="shared" si="118"/>
        <v>女</v>
      </c>
      <c r="E2711" s="5" t="s">
        <v>12</v>
      </c>
    </row>
    <row r="2712" customHeight="1" spans="1:5">
      <c r="A2712" s="5">
        <v>2710</v>
      </c>
      <c r="B2712" s="5" t="s">
        <v>59</v>
      </c>
      <c r="C2712" s="5" t="str">
        <f>"王乙妃"</f>
        <v>王乙妃</v>
      </c>
      <c r="D2712" s="5" t="str">
        <f t="shared" si="118"/>
        <v>女</v>
      </c>
      <c r="E2712" s="5" t="s">
        <v>12</v>
      </c>
    </row>
    <row r="2713" customHeight="1" spans="1:5">
      <c r="A2713" s="5">
        <v>2711</v>
      </c>
      <c r="B2713" s="5" t="s">
        <v>59</v>
      </c>
      <c r="C2713" s="5" t="str">
        <f>"唐梅艳"</f>
        <v>唐梅艳</v>
      </c>
      <c r="D2713" s="5" t="str">
        <f t="shared" si="118"/>
        <v>女</v>
      </c>
      <c r="E2713" s="5" t="s">
        <v>12</v>
      </c>
    </row>
    <row r="2714" customHeight="1" spans="1:5">
      <c r="A2714" s="5">
        <v>2712</v>
      </c>
      <c r="B2714" s="5" t="s">
        <v>59</v>
      </c>
      <c r="C2714" s="5" t="str">
        <f>"黄晓宁"</f>
        <v>黄晓宁</v>
      </c>
      <c r="D2714" s="5" t="str">
        <f t="shared" si="118"/>
        <v>女</v>
      </c>
      <c r="E2714" s="5" t="s">
        <v>12</v>
      </c>
    </row>
    <row r="2715" customHeight="1" spans="1:5">
      <c r="A2715" s="5">
        <v>2713</v>
      </c>
      <c r="B2715" s="5" t="s">
        <v>59</v>
      </c>
      <c r="C2715" s="5" t="str">
        <f>"王怡凤"</f>
        <v>王怡凤</v>
      </c>
      <c r="D2715" s="5" t="str">
        <f t="shared" si="118"/>
        <v>女</v>
      </c>
      <c r="E2715" s="5" t="s">
        <v>12</v>
      </c>
    </row>
    <row r="2716" customHeight="1" spans="1:5">
      <c r="A2716" s="5">
        <v>2714</v>
      </c>
      <c r="B2716" s="5" t="s">
        <v>59</v>
      </c>
      <c r="C2716" s="5" t="str">
        <f>"梁少杰"</f>
        <v>梁少杰</v>
      </c>
      <c r="D2716" s="5" t="str">
        <f>"男"</f>
        <v>男</v>
      </c>
      <c r="E2716" s="5" t="s">
        <v>12</v>
      </c>
    </row>
    <row r="2717" customHeight="1" spans="2:5">
      <c r="B2717" s="6"/>
      <c r="C2717" s="6"/>
      <c r="D2717" s="6"/>
      <c r="E2717" s="6"/>
    </row>
  </sheetData>
  <sortState ref="B2:AM2780">
    <sortCondition ref="B2:B2780"/>
  </sortState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1176_5f2783e468782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巾凡</cp:lastModifiedBy>
  <dcterms:created xsi:type="dcterms:W3CDTF">2020-08-03T03:33:00Z</dcterms:created>
  <dcterms:modified xsi:type="dcterms:W3CDTF">2020-08-05T02:40:09Z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